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491" windowWidth="4830" windowHeight="5190" activeTab="0"/>
  </bookViews>
  <sheets>
    <sheet name="FRICLOSS" sheetId="1" r:id="rId1"/>
  </sheets>
  <definedNames>
    <definedName name="_Fill" localSheetId="0" hidden="1">'FRICLOSS'!$L$7:$L$859</definedName>
    <definedName name="_xlnm.Print_Area" localSheetId="0">'FRICLOSS'!$B$1:$I$38</definedName>
    <definedName name="Print_Area_MI">'FRICLOSS'!$B$2:$H$35</definedName>
  </definedNames>
  <calcPr fullCalcOnLoad="1"/>
</workbook>
</file>

<file path=xl/sharedStrings.xml><?xml version="1.0" encoding="utf-8"?>
<sst xmlns="http://schemas.openxmlformats.org/spreadsheetml/2006/main" count="66" uniqueCount="62">
  <si>
    <t>Customer-</t>
  </si>
  <si>
    <t>Ref-</t>
  </si>
  <si>
    <t>Equivalent</t>
  </si>
  <si>
    <t xml:space="preserve">      Input Data</t>
  </si>
  <si>
    <t>Fittings</t>
  </si>
  <si>
    <t>Qty</t>
  </si>
  <si>
    <t xml:space="preserve"> Length (ft)</t>
  </si>
  <si>
    <t>Fluid=</t>
  </si>
  <si>
    <t># 90 Ell's =</t>
  </si>
  <si>
    <t>GPM=</t>
  </si>
  <si>
    <t>#45 Ell's =</t>
  </si>
  <si>
    <t>I.D.=</t>
  </si>
  <si>
    <t>in.</t>
  </si>
  <si>
    <t>#Tee Branch Flow =</t>
  </si>
  <si>
    <t>Length (Ft) =</t>
  </si>
  <si>
    <t>ft.</t>
  </si>
  <si>
    <t>#Tee Line Flow =</t>
  </si>
  <si>
    <t>Viscosity (cps) =</t>
  </si>
  <si>
    <t>cp.</t>
  </si>
  <si>
    <t># Globe Valve =</t>
  </si>
  <si>
    <t>SP.GR.=</t>
  </si>
  <si>
    <t># Gate Valve =</t>
  </si>
  <si>
    <t>Vertical rise=</t>
  </si>
  <si>
    <t># Swing Check Vlv =</t>
  </si>
  <si>
    <t xml:space="preserve"> </t>
  </si>
  <si>
    <t># Angle Valve =</t>
  </si>
  <si>
    <t>Total (ft):</t>
  </si>
  <si>
    <t>RESULTS</t>
  </si>
  <si>
    <t>Head Loss =</t>
  </si>
  <si>
    <t>ft</t>
  </si>
  <si>
    <t xml:space="preserve">    Head loss =   </t>
  </si>
  <si>
    <t>(f * L * V^2) / (2 * ID * Gc) + Vrise</t>
  </si>
  <si>
    <t>Pressure Drop =</t>
  </si>
  <si>
    <t>psig</t>
  </si>
  <si>
    <t xml:space="preserve">Press. drop =   </t>
  </si>
  <si>
    <t>(Head Loss * SP.GR)  /  2.31</t>
  </si>
  <si>
    <t>Total Length (L) =</t>
  </si>
  <si>
    <t xml:space="preserve"> Total Length = Eqiv. Len + Length</t>
  </si>
  <si>
    <t>kinimatic Viscosity(v) =</t>
  </si>
  <si>
    <t>ft^2/sec</t>
  </si>
  <si>
    <t>ID =</t>
  </si>
  <si>
    <t>Flow Area=</t>
  </si>
  <si>
    <t>ft^2</t>
  </si>
  <si>
    <t>Flow=</t>
  </si>
  <si>
    <t>cfs</t>
  </si>
  <si>
    <t>Velocity (V) =</t>
  </si>
  <si>
    <t>fps</t>
  </si>
  <si>
    <t>Shear Rate =</t>
  </si>
  <si>
    <t xml:space="preserve"> Re = V * ID / v</t>
  </si>
  <si>
    <t>Reynolds Number(Re) =</t>
  </si>
  <si>
    <t xml:space="preserve"> Standard value for polish SS tubing</t>
  </si>
  <si>
    <t>Roughness: (e) =</t>
  </si>
  <si>
    <t xml:space="preserve"> Gravitational constant</t>
  </si>
  <si>
    <t>Gc =</t>
  </si>
  <si>
    <t>ft/sec^2</t>
  </si>
  <si>
    <t>e / ID=</t>
  </si>
  <si>
    <t xml:space="preserve">  Friction factor has been calculated utilizing an iterative</t>
  </si>
  <si>
    <t>Friction Factor: (f) =</t>
  </si>
  <si>
    <t xml:space="preserve">  method, base upon the Darcy Weisbach charts.</t>
  </si>
  <si>
    <t>water</t>
  </si>
  <si>
    <t>ESTIMATED FRICTION LOSS CALCULATION</t>
  </si>
  <si>
    <t>Waukesha Cherry-Burrell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</si>
</sst>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0_)"/>
    <numFmt numFmtId="167" formatCode="0.0000_)"/>
    <numFmt numFmtId="168" formatCode="0.0"/>
    <numFmt numFmtId="169" formatCode="0.000"/>
    <numFmt numFmtId="170" formatCode="0.0000"/>
  </numFmts>
  <fonts count="4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1"/>
    </font>
    <font>
      <sz val="12"/>
      <name val="Courier"/>
      <family val="3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164" fontId="0" fillId="0" borderId="0" xfId="0" applyAlignment="1">
      <alignment/>
    </xf>
    <xf numFmtId="164" fontId="5" fillId="33" borderId="10" xfId="0" applyNumberFormat="1" applyFont="1" applyFill="1" applyBorder="1" applyAlignment="1" applyProtection="1">
      <alignment horizontal="left"/>
      <protection/>
    </xf>
    <xf numFmtId="164" fontId="5" fillId="33" borderId="11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Alignment="1" applyProtection="1">
      <alignment horizontal="center"/>
      <protection locked="0"/>
    </xf>
    <xf numFmtId="2" fontId="5" fillId="33" borderId="12" xfId="0" applyNumberFormat="1" applyFont="1" applyFill="1" applyBorder="1" applyAlignment="1" applyProtection="1">
      <alignment/>
      <protection hidden="1"/>
    </xf>
    <xf numFmtId="2" fontId="5" fillId="33" borderId="13" xfId="0" applyNumberFormat="1" applyFont="1" applyFill="1" applyBorder="1" applyAlignment="1" applyProtection="1">
      <alignment/>
      <protection hidden="1"/>
    </xf>
    <xf numFmtId="164" fontId="5" fillId="35" borderId="0" xfId="0" applyFont="1" applyFill="1" applyAlignment="1">
      <alignment/>
    </xf>
    <xf numFmtId="164" fontId="0" fillId="35" borderId="0" xfId="0" applyFill="1" applyAlignment="1">
      <alignment/>
    </xf>
    <xf numFmtId="164" fontId="5" fillId="35" borderId="0" xfId="0" applyNumberFormat="1" applyFont="1" applyFill="1" applyAlignment="1" applyProtection="1">
      <alignment/>
      <protection/>
    </xf>
    <xf numFmtId="166" fontId="5" fillId="35" borderId="0" xfId="0" applyNumberFormat="1" applyFont="1" applyFill="1" applyAlignment="1" applyProtection="1">
      <alignment/>
      <protection/>
    </xf>
    <xf numFmtId="164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left"/>
      <protection/>
    </xf>
    <xf numFmtId="164" fontId="6" fillId="33" borderId="0" xfId="0" applyFont="1" applyFill="1" applyAlignment="1">
      <alignment/>
    </xf>
    <xf numFmtId="164" fontId="0" fillId="33" borderId="0" xfId="0" applyFill="1" applyAlignment="1">
      <alignment/>
    </xf>
    <xf numFmtId="166" fontId="5" fillId="33" borderId="0" xfId="0" applyNumberFormat="1" applyFont="1" applyFill="1" applyAlignment="1" applyProtection="1">
      <alignment/>
      <protection hidden="1"/>
    </xf>
    <xf numFmtId="166" fontId="5" fillId="33" borderId="0" xfId="0" applyNumberFormat="1" applyFont="1" applyFill="1" applyAlignment="1" applyProtection="1">
      <alignment/>
      <protection/>
    </xf>
    <xf numFmtId="166" fontId="5" fillId="33" borderId="13" xfId="0" applyNumberFormat="1" applyFont="1" applyFill="1" applyBorder="1" applyAlignment="1" applyProtection="1">
      <alignment/>
      <protection hidden="1"/>
    </xf>
    <xf numFmtId="164" fontId="5" fillId="33" borderId="0" xfId="0" applyFont="1" applyFill="1" applyAlignment="1">
      <alignment horizontal="center"/>
    </xf>
    <xf numFmtId="164" fontId="5" fillId="33" borderId="0" xfId="0" applyNumberFormat="1" applyFont="1" applyFill="1" applyAlignment="1" applyProtection="1">
      <alignment horizontal="left"/>
      <protection hidden="1"/>
    </xf>
    <xf numFmtId="164" fontId="5" fillId="33" borderId="0" xfId="0" applyNumberFormat="1" applyFont="1" applyFill="1" applyBorder="1" applyAlignment="1" applyProtection="1">
      <alignment horizontal="left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6" fontId="5" fillId="33" borderId="14" xfId="0" applyNumberFormat="1" applyFont="1" applyFill="1" applyBorder="1" applyAlignment="1" applyProtection="1">
      <alignment/>
      <protection hidden="1"/>
    </xf>
    <xf numFmtId="164" fontId="5" fillId="33" borderId="15" xfId="0" applyNumberFormat="1" applyFont="1" applyFill="1" applyBorder="1" applyAlignment="1" applyProtection="1">
      <alignment horizontal="left"/>
      <protection/>
    </xf>
    <xf numFmtId="164" fontId="5" fillId="33" borderId="16" xfId="0" applyNumberFormat="1" applyFont="1" applyFill="1" applyBorder="1" applyAlignment="1" applyProtection="1">
      <alignment horizontal="left"/>
      <protection/>
    </xf>
    <xf numFmtId="164" fontId="6" fillId="33" borderId="0" xfId="0" applyFont="1" applyFill="1" applyAlignment="1">
      <alignment horizontal="right"/>
    </xf>
    <xf numFmtId="164" fontId="5" fillId="33" borderId="17" xfId="0" applyFont="1" applyFill="1" applyBorder="1" applyAlignment="1">
      <alignment/>
    </xf>
    <xf numFmtId="164" fontId="5" fillId="33" borderId="0" xfId="0" applyFont="1" applyFill="1" applyAlignment="1" applyProtection="1">
      <alignment/>
      <protection hidden="1"/>
    </xf>
    <xf numFmtId="1" fontId="5" fillId="33" borderId="12" xfId="0" applyNumberFormat="1" applyFont="1" applyFill="1" applyBorder="1" applyAlignment="1" applyProtection="1">
      <alignment horizontal="center"/>
      <protection hidden="1"/>
    </xf>
    <xf numFmtId="164" fontId="6" fillId="33" borderId="0" xfId="0" applyNumberFormat="1" applyFont="1" applyFill="1" applyAlignment="1" applyProtection="1">
      <alignment horizontal="left"/>
      <protection/>
    </xf>
    <xf numFmtId="164" fontId="5" fillId="33" borderId="18" xfId="0" applyNumberFormat="1" applyFont="1" applyFill="1" applyBorder="1" applyAlignment="1" applyProtection="1">
      <alignment horizontal="left"/>
      <protection/>
    </xf>
    <xf numFmtId="164" fontId="5" fillId="33" borderId="0" xfId="0" applyNumberFormat="1" applyFont="1" applyFill="1" applyBorder="1" applyAlignment="1" applyProtection="1">
      <alignment horizontal="center"/>
      <protection hidden="1"/>
    </xf>
    <xf numFmtId="164" fontId="5" fillId="33" borderId="19" xfId="0" applyNumberFormat="1" applyFont="1" applyFill="1" applyBorder="1" applyAlignment="1" applyProtection="1">
      <alignment horizontal="left"/>
      <protection/>
    </xf>
    <xf numFmtId="167" fontId="5" fillId="33" borderId="0" xfId="0" applyNumberFormat="1" applyFont="1" applyFill="1" applyBorder="1" applyAlignment="1" applyProtection="1">
      <alignment horizontal="center"/>
      <protection hidden="1"/>
    </xf>
    <xf numFmtId="164" fontId="7" fillId="33" borderId="0" xfId="0" applyFont="1" applyFill="1" applyAlignment="1">
      <alignment/>
    </xf>
    <xf numFmtId="2" fontId="5" fillId="33" borderId="0" xfId="0" applyNumberFormat="1" applyFont="1" applyFill="1" applyBorder="1" applyAlignment="1" applyProtection="1">
      <alignment horizontal="center"/>
      <protection hidden="1"/>
    </xf>
    <xf numFmtId="164" fontId="5" fillId="33" borderId="19" xfId="0" applyFont="1" applyFill="1" applyBorder="1" applyAlignment="1">
      <alignment/>
    </xf>
    <xf numFmtId="166" fontId="5" fillId="33" borderId="18" xfId="0" applyNumberFormat="1" applyFont="1" applyFill="1" applyBorder="1" applyAlignment="1" applyProtection="1">
      <alignment horizontal="left"/>
      <protection/>
    </xf>
    <xf numFmtId="164" fontId="5" fillId="33" borderId="17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/>
      <protection hidden="1"/>
    </xf>
    <xf numFmtId="164" fontId="5" fillId="33" borderId="11" xfId="0" applyFont="1" applyFill="1" applyBorder="1" applyAlignment="1">
      <alignment/>
    </xf>
    <xf numFmtId="164" fontId="6" fillId="33" borderId="0" xfId="0" applyFont="1" applyFill="1" applyAlignment="1">
      <alignment vertical="top"/>
    </xf>
    <xf numFmtId="164" fontId="5" fillId="35" borderId="0" xfId="0" applyFont="1" applyFill="1" applyAlignment="1">
      <alignment vertical="justify"/>
    </xf>
    <xf numFmtId="164" fontId="9" fillId="34" borderId="20" xfId="0" applyFont="1" applyFill="1" applyBorder="1" applyAlignment="1" applyProtection="1">
      <alignment vertical="center" wrapText="1"/>
      <protection locked="0"/>
    </xf>
    <xf numFmtId="164" fontId="6" fillId="34" borderId="20" xfId="0" applyFont="1" applyFill="1" applyBorder="1" applyAlignment="1" applyProtection="1">
      <alignment horizontal="centerContinuous" vertical="center" wrapText="1"/>
      <protection locked="0"/>
    </xf>
    <xf numFmtId="164" fontId="0" fillId="34" borderId="20" xfId="0" applyFont="1" applyFill="1" applyBorder="1" applyAlignment="1" applyProtection="1">
      <alignment horizontal="centerContinuous" vertical="center" wrapText="1"/>
      <protection locked="0"/>
    </xf>
    <xf numFmtId="164" fontId="5" fillId="34" borderId="0" xfId="0" applyNumberFormat="1" applyFont="1" applyFill="1" applyAlignment="1" applyProtection="1">
      <alignment horizontal="center" wrapText="1"/>
      <protection locked="0"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" fontId="5" fillId="33" borderId="0" xfId="0" applyNumberFormat="1" applyFont="1" applyFill="1" applyBorder="1" applyAlignment="1" applyProtection="1">
      <alignment horizontal="center"/>
      <protection hidden="1"/>
    </xf>
    <xf numFmtId="164" fontId="8" fillId="33" borderId="0" xfId="0" applyNumberFormat="1" applyFont="1" applyFill="1" applyAlignment="1" applyProtection="1">
      <alignment horizontal="left"/>
      <protection locked="0"/>
    </xf>
    <xf numFmtId="164" fontId="5" fillId="33" borderId="0" xfId="0" applyFont="1" applyFill="1" applyAlignment="1" applyProtection="1">
      <alignment/>
      <protection locked="0"/>
    </xf>
    <xf numFmtId="164" fontId="5" fillId="33" borderId="0" xfId="0" applyNumberFormat="1" applyFont="1" applyFill="1" applyAlignment="1" applyProtection="1">
      <alignment horizontal="left"/>
      <protection locked="0"/>
    </xf>
    <xf numFmtId="165" fontId="5" fillId="33" borderId="0" xfId="0" applyNumberFormat="1" applyFont="1" applyFill="1" applyAlignment="1" applyProtection="1">
      <alignment/>
      <protection locked="0"/>
    </xf>
    <xf numFmtId="164" fontId="5" fillId="33" borderId="0" xfId="0" applyFont="1" applyFill="1" applyBorder="1" applyAlignment="1" applyProtection="1">
      <alignment/>
      <protection locked="0"/>
    </xf>
    <xf numFmtId="164" fontId="5" fillId="33" borderId="0" xfId="0" applyFont="1" applyFill="1" applyAlignment="1" applyProtection="1">
      <alignment vertical="justify"/>
      <protection locked="0"/>
    </xf>
    <xf numFmtId="164" fontId="5" fillId="33" borderId="20" xfId="0" applyNumberFormat="1" applyFont="1" applyFill="1" applyBorder="1" applyAlignment="1" applyProtection="1">
      <alignment horizontal="right" vertical="center"/>
      <protection locked="0"/>
    </xf>
    <xf numFmtId="164" fontId="5" fillId="33" borderId="20" xfId="0" applyFont="1" applyFill="1" applyBorder="1" applyAlignment="1" applyProtection="1">
      <alignment vertical="center"/>
      <protection locked="0"/>
    </xf>
    <xf numFmtId="164" fontId="5" fillId="33" borderId="20" xfId="0" applyFont="1" applyFill="1" applyBorder="1" applyAlignment="1" applyProtection="1">
      <alignment horizontal="right" vertical="center"/>
      <protection locked="0"/>
    </xf>
    <xf numFmtId="164" fontId="5" fillId="33" borderId="0" xfId="0" applyFont="1" applyFill="1" applyBorder="1" applyAlignment="1" applyProtection="1">
      <alignment vertical="justify"/>
      <protection locked="0"/>
    </xf>
    <xf numFmtId="164" fontId="6" fillId="33" borderId="0" xfId="0" applyFont="1" applyFill="1" applyAlignment="1" applyProtection="1">
      <alignment/>
      <protection locked="0"/>
    </xf>
    <xf numFmtId="164" fontId="0" fillId="33" borderId="0" xfId="0" applyFill="1" applyAlignment="1" applyProtection="1">
      <alignment/>
      <protection locked="0"/>
    </xf>
    <xf numFmtId="164" fontId="5" fillId="33" borderId="0" xfId="0" applyFont="1" applyFill="1" applyAlignment="1" applyProtection="1">
      <alignment/>
      <protection locked="0"/>
    </xf>
    <xf numFmtId="164" fontId="5" fillId="33" borderId="21" xfId="0" applyNumberFormat="1" applyFont="1" applyFill="1" applyBorder="1" applyAlignment="1" applyProtection="1">
      <alignment horizontal="left"/>
      <protection locked="0"/>
    </xf>
    <xf numFmtId="164" fontId="5" fillId="33" borderId="21" xfId="0" applyFont="1" applyFill="1" applyBorder="1" applyAlignment="1" applyProtection="1">
      <alignment/>
      <protection locked="0"/>
    </xf>
    <xf numFmtId="164" fontId="5" fillId="33" borderId="21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hidden="1" locked="0"/>
    </xf>
    <xf numFmtId="164" fontId="10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M859"/>
  <sheetViews>
    <sheetView showGridLines="0" tabSelected="1" zoomScale="75" zoomScaleNormal="75" zoomScalePageLayoutView="0" workbookViewId="0" topLeftCell="A1">
      <selection activeCell="D11" sqref="D11"/>
    </sheetView>
  </sheetViews>
  <sheetFormatPr defaultColWidth="10.875" defaultRowHeight="12.75"/>
  <cols>
    <col min="1" max="1" width="10.875" style="6" customWidth="1"/>
    <col min="2" max="2" width="4.875" style="6" customWidth="1"/>
    <col min="3" max="3" width="19.375" style="6" customWidth="1"/>
    <col min="4" max="4" width="11.125" style="6" customWidth="1"/>
    <col min="5" max="5" width="8.50390625" style="6" customWidth="1"/>
    <col min="6" max="6" width="15.375" style="6" customWidth="1"/>
    <col min="7" max="7" width="11.625" style="6" customWidth="1"/>
    <col min="8" max="8" width="11.00390625" style="6" customWidth="1"/>
    <col min="9" max="9" width="4.25390625" style="6" customWidth="1"/>
    <col min="10" max="10" width="10.875" style="6" customWidth="1"/>
    <col min="11" max="12" width="10.875" style="6" hidden="1" customWidth="1"/>
    <col min="13" max="13" width="10.625" style="6" hidden="1" customWidth="1"/>
    <col min="14" max="16384" width="10.875" style="6" customWidth="1"/>
  </cols>
  <sheetData>
    <row r="1" spans="2:9" ht="22.5">
      <c r="B1" s="50"/>
      <c r="C1" s="67" t="s">
        <v>61</v>
      </c>
      <c r="D1" s="50"/>
      <c r="E1" s="50"/>
      <c r="F1" s="50"/>
      <c r="G1" s="50"/>
      <c r="H1" s="50"/>
      <c r="I1" s="50"/>
    </row>
    <row r="2" spans="2:9" ht="20.25">
      <c r="B2" s="50"/>
      <c r="C2" s="49"/>
      <c r="D2" s="50"/>
      <c r="E2" s="50"/>
      <c r="F2" s="50"/>
      <c r="G2" s="50"/>
      <c r="H2" s="52">
        <f ca="1">NOW()</f>
        <v>41249.67410891204</v>
      </c>
      <c r="I2" s="50"/>
    </row>
    <row r="3" spans="2:9" ht="15.75">
      <c r="B3" s="50"/>
      <c r="C3" s="51" t="s">
        <v>60</v>
      </c>
      <c r="D3" s="50"/>
      <c r="E3" s="50"/>
      <c r="F3" s="50"/>
      <c r="G3" s="50"/>
      <c r="H3" s="50"/>
      <c r="I3" s="53"/>
    </row>
    <row r="4" spans="2:9" ht="7.5" customHeight="1">
      <c r="B4" s="50"/>
      <c r="C4" s="50"/>
      <c r="D4" s="50"/>
      <c r="E4" s="50"/>
      <c r="F4" s="50"/>
      <c r="G4" s="50"/>
      <c r="H4" s="50"/>
      <c r="I4" s="53"/>
    </row>
    <row r="5" spans="2:9" s="41" customFormat="1" ht="32.25" customHeight="1">
      <c r="B5" s="54"/>
      <c r="C5" s="55" t="s">
        <v>0</v>
      </c>
      <c r="D5" s="43"/>
      <c r="E5" s="44"/>
      <c r="F5" s="56"/>
      <c r="G5" s="57" t="s">
        <v>1</v>
      </c>
      <c r="H5" s="42"/>
      <c r="I5" s="58"/>
    </row>
    <row r="6" spans="2:13" ht="15.75">
      <c r="B6" s="50"/>
      <c r="C6" s="59"/>
      <c r="D6" s="60"/>
      <c r="E6" s="60"/>
      <c r="F6" s="60"/>
      <c r="G6" s="60"/>
      <c r="H6" s="61" t="s">
        <v>2</v>
      </c>
      <c r="I6" s="50"/>
      <c r="M6" s="8">
        <v>1.003</v>
      </c>
    </row>
    <row r="7" spans="2:13" ht="16.5" thickBot="1">
      <c r="B7" s="50"/>
      <c r="C7" s="50"/>
      <c r="D7" s="62" t="s">
        <v>3</v>
      </c>
      <c r="E7" s="63"/>
      <c r="F7" s="62" t="s">
        <v>4</v>
      </c>
      <c r="G7" s="64" t="s">
        <v>5</v>
      </c>
      <c r="H7" s="62" t="s">
        <v>6</v>
      </c>
      <c r="I7" s="50"/>
      <c r="L7" s="8">
        <f aca="true" t="shared" si="0" ref="L7:L13">-2*SQRT(M7)*LOG((+$D$34/(3.7*$D$28))+(2.51/($D$33*SQRT(M7))))</f>
        <v>0.6430320338749221</v>
      </c>
      <c r="M7" s="8">
        <v>0.007</v>
      </c>
    </row>
    <row r="8" spans="2:13" ht="16.5" thickTop="1">
      <c r="B8" s="50"/>
      <c r="C8" s="50"/>
      <c r="D8" s="51"/>
      <c r="E8" s="50"/>
      <c r="F8" s="51"/>
      <c r="G8" s="65"/>
      <c r="H8" s="51"/>
      <c r="I8" s="50"/>
      <c r="L8" s="8">
        <f t="shared" si="0"/>
        <v>0.6479516416243608</v>
      </c>
      <c r="M8" s="8">
        <v>0.0071</v>
      </c>
    </row>
    <row r="9" spans="2:13" ht="15.75">
      <c r="B9" s="10"/>
      <c r="C9" s="11" t="s">
        <v>7</v>
      </c>
      <c r="D9" s="45" t="s">
        <v>59</v>
      </c>
      <c r="E9" s="10"/>
      <c r="F9" s="11" t="s">
        <v>8</v>
      </c>
      <c r="G9" s="3">
        <v>0</v>
      </c>
      <c r="H9" s="14">
        <f>0.21*$D$28/$D$37*G9</f>
        <v>0</v>
      </c>
      <c r="I9" s="10"/>
      <c r="L9" s="8">
        <f t="shared" si="0"/>
        <v>0.6528382984095278</v>
      </c>
      <c r="M9" s="8">
        <v>0.0072</v>
      </c>
    </row>
    <row r="10" spans="2:13" ht="15.75">
      <c r="B10" s="10"/>
      <c r="C10" s="11" t="s">
        <v>9</v>
      </c>
      <c r="D10" s="3">
        <v>100</v>
      </c>
      <c r="E10" s="10"/>
      <c r="F10" s="11" t="s">
        <v>10</v>
      </c>
      <c r="G10" s="3">
        <v>0</v>
      </c>
      <c r="H10" s="14">
        <f>0.105*$D$28/$D$37*G10</f>
        <v>0</v>
      </c>
      <c r="I10" s="10"/>
      <c r="L10" s="8">
        <f t="shared" si="0"/>
        <v>0.6576926702202869</v>
      </c>
      <c r="M10" s="8">
        <v>0.0073</v>
      </c>
    </row>
    <row r="11" spans="2:13" ht="15.75">
      <c r="B11" s="10"/>
      <c r="C11" s="11" t="s">
        <v>11</v>
      </c>
      <c r="D11" s="3">
        <v>1</v>
      </c>
      <c r="E11" s="11" t="s">
        <v>12</v>
      </c>
      <c r="F11" s="11" t="s">
        <v>13</v>
      </c>
      <c r="G11" s="3">
        <v>0</v>
      </c>
      <c r="H11" s="14">
        <f>1.14*$D$28/$D$37*G11</f>
        <v>0</v>
      </c>
      <c r="I11" s="15"/>
      <c r="J11" s="9"/>
      <c r="L11" s="8">
        <f t="shared" si="0"/>
        <v>0.6625154007345271</v>
      </c>
      <c r="M11" s="8">
        <v>0.0074</v>
      </c>
    </row>
    <row r="12" spans="2:13" ht="15.75">
      <c r="B12" s="10"/>
      <c r="C12" s="11" t="s">
        <v>14</v>
      </c>
      <c r="D12" s="3">
        <v>1</v>
      </c>
      <c r="E12" s="11" t="s">
        <v>15</v>
      </c>
      <c r="F12" s="11" t="s">
        <v>16</v>
      </c>
      <c r="G12" s="3">
        <v>0</v>
      </c>
      <c r="H12" s="14">
        <f>0.38*$D$28/$D$37*G12</f>
        <v>0</v>
      </c>
      <c r="I12" s="15"/>
      <c r="J12" s="9"/>
      <c r="L12" s="8">
        <f t="shared" si="0"/>
        <v>0.6673071123551696</v>
      </c>
      <c r="M12" s="8">
        <v>0.0075</v>
      </c>
    </row>
    <row r="13" spans="2:13" ht="15.75">
      <c r="B13" s="10"/>
      <c r="C13" s="11" t="s">
        <v>17</v>
      </c>
      <c r="D13" s="3">
        <v>1</v>
      </c>
      <c r="E13" s="11" t="s">
        <v>18</v>
      </c>
      <c r="F13" s="11" t="s">
        <v>19</v>
      </c>
      <c r="G13" s="3">
        <v>0</v>
      </c>
      <c r="H13" s="14">
        <f>6.5*$D$28/$D$37*G13</f>
        <v>0</v>
      </c>
      <c r="I13" s="10"/>
      <c r="L13" s="8">
        <f t="shared" si="0"/>
        <v>0.6720684071858594</v>
      </c>
      <c r="M13" s="8">
        <v>0.0076</v>
      </c>
    </row>
    <row r="14" spans="2:9" ht="15.75">
      <c r="B14" s="10"/>
      <c r="C14" s="11" t="s">
        <v>20</v>
      </c>
      <c r="D14" s="3">
        <v>1</v>
      </c>
      <c r="E14" s="10"/>
      <c r="F14" s="11" t="s">
        <v>21</v>
      </c>
      <c r="G14" s="3">
        <v>0</v>
      </c>
      <c r="H14" s="14">
        <f>0.16*$D$28/$D$37*G14</f>
        <v>0</v>
      </c>
      <c r="I14" s="10"/>
    </row>
    <row r="15" spans="2:13" ht="15.75">
      <c r="B15" s="10"/>
      <c r="C15" s="11" t="s">
        <v>22</v>
      </c>
      <c r="D15" s="3">
        <v>0</v>
      </c>
      <c r="E15" s="11" t="s">
        <v>15</v>
      </c>
      <c r="F15" s="11" t="s">
        <v>23</v>
      </c>
      <c r="G15" s="3">
        <v>0</v>
      </c>
      <c r="H15" s="14">
        <f>1.9*$D$28/$D$37*G15</f>
        <v>0</v>
      </c>
      <c r="I15" s="10"/>
      <c r="L15" s="8">
        <f>-2*SQRT(M15)*LOG((+$D$34/(3.7*$D$28))+(2.51/($D$33*SQRT(M15))))</f>
        <v>0.6767998679497251</v>
      </c>
      <c r="M15" s="8">
        <v>0.0077</v>
      </c>
    </row>
    <row r="16" spans="2:13" ht="15.75">
      <c r="B16" s="10"/>
      <c r="C16" s="10"/>
      <c r="D16" s="11" t="s">
        <v>24</v>
      </c>
      <c r="E16" s="10"/>
      <c r="F16" s="11" t="s">
        <v>25</v>
      </c>
      <c r="G16" s="3">
        <v>0</v>
      </c>
      <c r="H16" s="16">
        <f>2*$D$28/$D$37*G16</f>
        <v>0</v>
      </c>
      <c r="I16" s="10"/>
      <c r="L16" s="8">
        <f>-2*SQRT(M16)*LOG((+$D$34/(3.7*$D$28))+(2.51/($D$33*SQRT(M16))))</f>
        <v>0.68150205885522</v>
      </c>
      <c r="M16" s="8">
        <v>0.0078000000000000005</v>
      </c>
    </row>
    <row r="17" spans="2:13" ht="15.75">
      <c r="B17" s="10"/>
      <c r="C17" s="10"/>
      <c r="D17" s="15"/>
      <c r="E17" s="10"/>
      <c r="F17" s="10"/>
      <c r="G17" s="17"/>
      <c r="H17" s="18"/>
      <c r="I17" s="19"/>
      <c r="L17" s="8">
        <f>-2*SQRT(M17)*LOG((+$D$34/(3.7*$D$28))+(2.51/($D$33*SQRT(M17))))</f>
        <v>0.6861755264127297</v>
      </c>
      <c r="M17" s="8">
        <v>0.0079</v>
      </c>
    </row>
    <row r="18" spans="2:13" ht="16.5" thickBot="1">
      <c r="B18" s="10"/>
      <c r="C18" s="11"/>
      <c r="D18" s="10"/>
      <c r="E18" s="10"/>
      <c r="F18" s="10"/>
      <c r="G18" s="20" t="s">
        <v>26</v>
      </c>
      <c r="H18" s="21">
        <f>SUM(H9:H16)</f>
        <v>0</v>
      </c>
      <c r="I18" s="10"/>
      <c r="L18" s="8">
        <f>-2*SQRT(M18)*LOG((+$D$34/(3.7*$D$28))+(2.51/($D$33*SQRT(M18))))</f>
        <v>0.6908208002053307</v>
      </c>
      <c r="M18" s="8">
        <v>0.008</v>
      </c>
    </row>
    <row r="19" spans="2:9" ht="17.25" thickBot="1" thickTop="1">
      <c r="B19" s="10"/>
      <c r="C19" s="22" t="s">
        <v>27</v>
      </c>
      <c r="D19" s="10"/>
      <c r="E19" s="10"/>
      <c r="F19" s="10"/>
      <c r="G19" s="10"/>
      <c r="H19" s="15"/>
      <c r="I19" s="10"/>
    </row>
    <row r="20" spans="2:9" ht="15.75">
      <c r="B20" s="10"/>
      <c r="C20" s="13"/>
      <c r="D20" s="13"/>
      <c r="E20" s="13"/>
      <c r="F20" s="13"/>
      <c r="G20" s="13"/>
      <c r="H20" s="15"/>
      <c r="I20" s="10"/>
    </row>
    <row r="21" spans="2:9" ht="15.75">
      <c r="B21" s="10"/>
      <c r="C21" s="23" t="s">
        <v>28</v>
      </c>
      <c r="D21" s="4">
        <f>(+D37*D26*D31^2)/(2*D28*32.2)+D15</f>
        <v>4.974975608429533</v>
      </c>
      <c r="E21" s="1" t="s">
        <v>29</v>
      </c>
      <c r="F21" s="24" t="s">
        <v>30</v>
      </c>
      <c r="G21" s="12" t="s">
        <v>31</v>
      </c>
      <c r="H21" s="10"/>
      <c r="I21" s="10"/>
    </row>
    <row r="22" spans="2:13" ht="15.75">
      <c r="B22" s="10"/>
      <c r="C22" s="25" t="s">
        <v>32</v>
      </c>
      <c r="D22" s="5">
        <f>D21/2.31*D14</f>
        <v>2.1536690945582393</v>
      </c>
      <c r="E22" s="2" t="s">
        <v>33</v>
      </c>
      <c r="F22" s="24" t="s">
        <v>34</v>
      </c>
      <c r="G22" s="12" t="s">
        <v>35</v>
      </c>
      <c r="H22" s="10"/>
      <c r="I22" s="10"/>
      <c r="L22" s="8">
        <f aca="true" t="shared" si="1" ref="L22:L37">-2*SQRT(M22)*LOG((+$D$34/(3.7*$D$28))+(2.51/($D$33*SQRT(M22))))</f>
        <v>0.695438393616815</v>
      </c>
      <c r="M22" s="8">
        <v>0.0081</v>
      </c>
    </row>
    <row r="23" spans="2:13" ht="15.75">
      <c r="B23" s="10"/>
      <c r="C23" s="13"/>
      <c r="D23" s="13"/>
      <c r="E23" s="13"/>
      <c r="F23" s="13"/>
      <c r="G23" s="13"/>
      <c r="H23" s="13"/>
      <c r="I23" s="10"/>
      <c r="L23" s="8">
        <f t="shared" si="1"/>
        <v>0.7000288045198424</v>
      </c>
      <c r="M23" s="8">
        <v>0.0082</v>
      </c>
    </row>
    <row r="24" spans="2:13" ht="15.75">
      <c r="B24" s="10"/>
      <c r="C24" s="13"/>
      <c r="D24" s="13"/>
      <c r="E24" s="13"/>
      <c r="F24" s="13"/>
      <c r="G24" s="13"/>
      <c r="H24" s="13"/>
      <c r="I24" s="10"/>
      <c r="L24" s="8">
        <f t="shared" si="1"/>
        <v>0.704592515926865</v>
      </c>
      <c r="M24" s="8">
        <v>0.0083</v>
      </c>
    </row>
    <row r="25" spans="2:13" ht="15.75">
      <c r="B25" s="10"/>
      <c r="C25" s="10"/>
      <c r="D25" s="26"/>
      <c r="E25" s="10"/>
      <c r="F25" s="10"/>
      <c r="G25" s="10"/>
      <c r="H25" s="10"/>
      <c r="I25" s="10"/>
      <c r="L25" s="8">
        <f t="shared" si="1"/>
        <v>0.70912999660626</v>
      </c>
      <c r="M25" s="8">
        <v>0.0084</v>
      </c>
    </row>
    <row r="26" spans="2:13" ht="15.75">
      <c r="B26" s="10"/>
      <c r="C26" s="23" t="s">
        <v>36</v>
      </c>
      <c r="D26" s="27">
        <f>D12+SUM(H9:H16)+D16</f>
        <v>1</v>
      </c>
      <c r="E26" s="1" t="s">
        <v>29</v>
      </c>
      <c r="F26" s="28" t="s">
        <v>37</v>
      </c>
      <c r="G26" s="10"/>
      <c r="H26" s="10"/>
      <c r="I26" s="10"/>
      <c r="L26" s="8">
        <f t="shared" si="1"/>
        <v>0.7136417016659184</v>
      </c>
      <c r="M26" s="8">
        <v>0.0085</v>
      </c>
    </row>
    <row r="27" spans="2:13" ht="15.75">
      <c r="B27" s="10"/>
      <c r="C27" s="29" t="s">
        <v>38</v>
      </c>
      <c r="D27" s="30">
        <f>0.00067197*D13/(62.37*+D14)</f>
        <v>1.0773929773929775E-05</v>
      </c>
      <c r="E27" s="31" t="s">
        <v>39</v>
      </c>
      <c r="F27" s="10"/>
      <c r="G27" s="10"/>
      <c r="H27" s="10"/>
      <c r="I27" s="10"/>
      <c r="L27" s="8">
        <f t="shared" si="1"/>
        <v>0.7181280731063745</v>
      </c>
      <c r="M27" s="8">
        <v>0.0086</v>
      </c>
    </row>
    <row r="28" spans="2:13" ht="15.75">
      <c r="B28" s="10"/>
      <c r="C28" s="29" t="s">
        <v>40</v>
      </c>
      <c r="D28" s="32">
        <f>+D11/12</f>
        <v>0.08333333333333333</v>
      </c>
      <c r="E28" s="31" t="s">
        <v>29</v>
      </c>
      <c r="F28" s="10"/>
      <c r="G28" s="10"/>
      <c r="H28" s="10"/>
      <c r="I28" s="10"/>
      <c r="L28" s="8">
        <f t="shared" si="1"/>
        <v>0.722589540345393</v>
      </c>
      <c r="M28" s="8">
        <v>0.0087</v>
      </c>
    </row>
    <row r="29" spans="2:13" ht="15.75">
      <c r="B29" s="10"/>
      <c r="C29" s="29" t="s">
        <v>41</v>
      </c>
      <c r="D29" s="32">
        <f>+ATAN(1)*4*(D28/2)^2</f>
        <v>0.00545415391248228</v>
      </c>
      <c r="E29" s="31" t="s">
        <v>42</v>
      </c>
      <c r="F29" s="33"/>
      <c r="G29" s="15"/>
      <c r="H29" s="10"/>
      <c r="I29" s="10"/>
      <c r="L29" s="8">
        <f t="shared" si="1"/>
        <v>0.7270265207158055</v>
      </c>
      <c r="M29" s="8">
        <v>0.0088</v>
      </c>
    </row>
    <row r="30" spans="2:13" ht="15.75">
      <c r="B30" s="10"/>
      <c r="C30" s="29" t="s">
        <v>43</v>
      </c>
      <c r="D30" s="32">
        <f>+D10*0.002228</f>
        <v>0.2228</v>
      </c>
      <c r="E30" s="31" t="s">
        <v>44</v>
      </c>
      <c r="F30" s="33"/>
      <c r="G30" s="15"/>
      <c r="H30" s="10"/>
      <c r="I30" s="10"/>
      <c r="L30" s="8">
        <f t="shared" si="1"/>
        <v>0.7314394199382389</v>
      </c>
      <c r="M30" s="8">
        <v>0.0089</v>
      </c>
    </row>
    <row r="31" spans="2:13" ht="15.75">
      <c r="B31" s="10"/>
      <c r="C31" s="29" t="s">
        <v>45</v>
      </c>
      <c r="D31" s="34">
        <f>+D30/D29</f>
        <v>40.849598961647175</v>
      </c>
      <c r="E31" s="31" t="s">
        <v>46</v>
      </c>
      <c r="F31" s="10"/>
      <c r="G31" s="10"/>
      <c r="H31" s="10"/>
      <c r="I31" s="10"/>
      <c r="L31" s="8">
        <f t="shared" si="1"/>
        <v>0.7358286325702759</v>
      </c>
      <c r="M31" s="8">
        <v>0.009000000000000001</v>
      </c>
    </row>
    <row r="32" spans="2:13" ht="15.75">
      <c r="B32" s="10"/>
      <c r="C32" s="29" t="s">
        <v>47</v>
      </c>
      <c r="D32" s="34">
        <f>(D10/(D11/2)^3)*4.9</f>
        <v>3920.0000000000005</v>
      </c>
      <c r="E32" s="31"/>
      <c r="F32" s="10"/>
      <c r="G32" s="10"/>
      <c r="H32" s="10"/>
      <c r="I32" s="10"/>
      <c r="L32" s="8">
        <f t="shared" si="1"/>
        <v>0.7401945424334646</v>
      </c>
      <c r="M32" s="8">
        <v>0.0091</v>
      </c>
    </row>
    <row r="33" spans="2:13" ht="15.75">
      <c r="B33" s="10"/>
      <c r="C33" s="29" t="s">
        <v>49</v>
      </c>
      <c r="D33" s="48">
        <f>+D28*D31/D27</f>
        <v>315960.2223360584</v>
      </c>
      <c r="E33" s="35"/>
      <c r="F33" s="10" t="s">
        <v>48</v>
      </c>
      <c r="G33" s="10"/>
      <c r="H33" s="10"/>
      <c r="I33" s="10"/>
      <c r="L33" s="8">
        <f t="shared" si="1"/>
        <v>0.7445375230195064</v>
      </c>
      <c r="M33" s="8">
        <v>0.0092</v>
      </c>
    </row>
    <row r="34" spans="2:13" ht="15.75">
      <c r="B34" s="10"/>
      <c r="C34" s="29" t="s">
        <v>51</v>
      </c>
      <c r="D34" s="66">
        <v>1.5E-05</v>
      </c>
      <c r="E34" s="31" t="s">
        <v>29</v>
      </c>
      <c r="F34" s="59" t="s">
        <v>50</v>
      </c>
      <c r="G34" s="50"/>
      <c r="H34" s="10"/>
      <c r="I34" s="10"/>
      <c r="L34" s="8">
        <f t="shared" si="1"/>
        <v>0.7488579378768447</v>
      </c>
      <c r="M34" s="8">
        <v>0.009300000000000001</v>
      </c>
    </row>
    <row r="35" spans="2:13" ht="15.75">
      <c r="B35" s="10"/>
      <c r="C35" s="29" t="s">
        <v>53</v>
      </c>
      <c r="D35" s="30">
        <v>32.17</v>
      </c>
      <c r="E35" s="31" t="s">
        <v>54</v>
      </c>
      <c r="F35" s="12" t="s">
        <v>52</v>
      </c>
      <c r="G35" s="10"/>
      <c r="H35" s="10"/>
      <c r="I35" s="10"/>
      <c r="L35" s="8">
        <f t="shared" si="1"/>
        <v>0.7531561409788055</v>
      </c>
      <c r="M35" s="8">
        <v>0.0094</v>
      </c>
    </row>
    <row r="36" spans="2:13" ht="15.75">
      <c r="B36" s="10"/>
      <c r="C36" s="36" t="s">
        <v>55</v>
      </c>
      <c r="D36" s="32">
        <f>D34/D28</f>
        <v>0.00018</v>
      </c>
      <c r="E36" s="35"/>
      <c r="F36" s="10"/>
      <c r="G36" s="10"/>
      <c r="H36" s="10"/>
      <c r="I36" s="10"/>
      <c r="L36" s="8">
        <f t="shared" si="1"/>
        <v>0.7574324770743548</v>
      </c>
      <c r="M36" s="8">
        <v>0.0095</v>
      </c>
    </row>
    <row r="37" spans="2:13" ht="15.75">
      <c r="B37" s="10"/>
      <c r="C37" s="37" t="s">
        <v>57</v>
      </c>
      <c r="D37" s="38">
        <f>IF(D33&lt;2000,64/D33,VLOOKUP(M6,K7:L859,2))</f>
        <v>0.016</v>
      </c>
      <c r="E37" s="39"/>
      <c r="F37" s="12" t="s">
        <v>56</v>
      </c>
      <c r="G37" s="10"/>
      <c r="H37" s="10"/>
      <c r="I37" s="10"/>
      <c r="L37" s="8">
        <f t="shared" si="1"/>
        <v>0.7616872820224659</v>
      </c>
      <c r="M37" s="8">
        <v>0.009600000000000001</v>
      </c>
    </row>
    <row r="38" spans="2:12" ht="15.75">
      <c r="B38" s="47"/>
      <c r="C38" s="10"/>
      <c r="D38" s="10"/>
      <c r="E38" s="10"/>
      <c r="F38" s="40" t="s">
        <v>58</v>
      </c>
      <c r="G38" s="46"/>
      <c r="H38" s="46"/>
      <c r="I38" s="46"/>
      <c r="K38" s="8">
        <f aca="true" t="shared" si="2" ref="K38:K101">-2*SQRT(L38)*LOG((+$D$34/(3.7*$D$28))+(2.51/($D$33*SQRT(L38))))</f>
        <v>0.7659208831110255</v>
      </c>
      <c r="L38" s="8">
        <v>0.0097</v>
      </c>
    </row>
    <row r="39" spans="3:12" ht="15.75">
      <c r="C39" s="7"/>
      <c r="D39" s="7"/>
      <c r="E39" s="7"/>
      <c r="K39" s="8">
        <f t="shared" si="2"/>
        <v>0.7701335993611461</v>
      </c>
      <c r="L39" s="8">
        <v>0.0098</v>
      </c>
    </row>
    <row r="40" spans="11:12" ht="15.75">
      <c r="K40" s="8">
        <f t="shared" si="2"/>
        <v>0.7743257418176922</v>
      </c>
      <c r="L40" s="8">
        <v>0.0099</v>
      </c>
    </row>
    <row r="41" spans="11:12" ht="15.75">
      <c r="K41" s="8">
        <f t="shared" si="2"/>
        <v>0.7784976138267776</v>
      </c>
      <c r="L41" s="8">
        <v>0.01</v>
      </c>
    </row>
    <row r="42" spans="11:12" ht="15.75">
      <c r="K42" s="8">
        <f t="shared" si="2"/>
        <v>0.7826495113009445</v>
      </c>
      <c r="L42" s="8">
        <v>0.0101</v>
      </c>
    </row>
    <row r="43" spans="11:12" ht="15.75">
      <c r="K43" s="8">
        <f t="shared" si="2"/>
        <v>0.7867817229726827</v>
      </c>
      <c r="L43" s="8">
        <v>0.0102</v>
      </c>
    </row>
    <row r="44" spans="11:12" ht="15.75">
      <c r="K44" s="8">
        <f t="shared" si="2"/>
        <v>0.7908945306369154</v>
      </c>
      <c r="L44" s="8">
        <v>0.0103</v>
      </c>
    </row>
    <row r="45" spans="11:12" ht="15.75">
      <c r="K45" s="8">
        <f t="shared" si="2"/>
        <v>0.7949882093830299</v>
      </c>
      <c r="L45" s="8">
        <v>0.0104</v>
      </c>
    </row>
    <row r="46" spans="11:12" ht="15.75">
      <c r="K46" s="8">
        <f t="shared" si="2"/>
        <v>0.7990630278170027</v>
      </c>
      <c r="L46" s="8">
        <v>0.0105</v>
      </c>
    </row>
    <row r="47" spans="11:12" ht="15.75">
      <c r="K47" s="8">
        <f t="shared" si="2"/>
        <v>0.8031192482741294</v>
      </c>
      <c r="L47" s="8">
        <v>0.0106</v>
      </c>
    </row>
    <row r="48" spans="11:12" ht="15.75">
      <c r="K48" s="8">
        <f t="shared" si="2"/>
        <v>0.8071571270228436</v>
      </c>
      <c r="L48" s="8">
        <v>0.010700000000000001</v>
      </c>
    </row>
    <row r="49" spans="11:12" ht="15.75">
      <c r="K49" s="8">
        <f t="shared" si="2"/>
        <v>0.811176914460076</v>
      </c>
      <c r="L49" s="8">
        <v>0.0108</v>
      </c>
    </row>
    <row r="50" spans="11:12" ht="15.75">
      <c r="K50" s="8">
        <f t="shared" si="2"/>
        <v>0.8151788552985798</v>
      </c>
      <c r="L50" s="8">
        <v>0.0109</v>
      </c>
    </row>
    <row r="51" spans="11:12" ht="15.75">
      <c r="K51" s="8">
        <f t="shared" si="2"/>
        <v>0.8191631887466245</v>
      </c>
      <c r="L51" s="8">
        <v>0.011000000000000001</v>
      </c>
    </row>
    <row r="52" spans="11:12" ht="15.75">
      <c r="K52" s="8">
        <f t="shared" si="2"/>
        <v>0.8231301486804331</v>
      </c>
      <c r="L52" s="8">
        <v>0.0111</v>
      </c>
    </row>
    <row r="53" spans="11:12" ht="15.75">
      <c r="K53" s="8">
        <f t="shared" si="2"/>
        <v>0.8270799638097202</v>
      </c>
      <c r="L53" s="8">
        <v>0.0112</v>
      </c>
    </row>
    <row r="54" spans="11:12" ht="15.75">
      <c r="K54" s="8">
        <f t="shared" si="2"/>
        <v>0.8310128578366652</v>
      </c>
      <c r="L54" s="8">
        <v>0.011300000000000001</v>
      </c>
    </row>
    <row r="55" spans="11:12" ht="15.75">
      <c r="K55" s="8">
        <f t="shared" si="2"/>
        <v>0.8349290496086363</v>
      </c>
      <c r="L55" s="8">
        <v>0.0114</v>
      </c>
    </row>
    <row r="56" spans="11:12" ht="15.75">
      <c r="K56" s="8">
        <f t="shared" si="2"/>
        <v>0.8388287532649633</v>
      </c>
      <c r="L56" s="8">
        <v>0.0115</v>
      </c>
    </row>
    <row r="57" spans="11:12" ht="15.75">
      <c r="K57" s="8">
        <f t="shared" si="2"/>
        <v>0.8427121783780422</v>
      </c>
      <c r="L57" s="8">
        <v>0.011600000000000001</v>
      </c>
    </row>
    <row r="58" spans="11:12" ht="15.75">
      <c r="K58" s="8">
        <f t="shared" si="2"/>
        <v>0.8465795300890343</v>
      </c>
      <c r="L58" s="8">
        <v>0.0117</v>
      </c>
    </row>
    <row r="59" spans="11:12" ht="15.75">
      <c r="K59" s="8">
        <f t="shared" si="2"/>
        <v>0.850431009238415</v>
      </c>
      <c r="L59" s="8">
        <v>0.0118</v>
      </c>
    </row>
    <row r="60" spans="11:12" ht="15.75">
      <c r="K60" s="8">
        <f t="shared" si="2"/>
        <v>0.8542668124916052</v>
      </c>
      <c r="L60" s="8">
        <v>0.0119</v>
      </c>
    </row>
    <row r="61" spans="11:12" ht="15.75">
      <c r="K61" s="8">
        <f t="shared" si="2"/>
        <v>0.8580871324599152</v>
      </c>
      <c r="L61" s="8">
        <v>0.012</v>
      </c>
    </row>
    <row r="62" spans="11:12" ht="15.75">
      <c r="K62" s="8">
        <f t="shared" si="2"/>
        <v>0.8618921578170081</v>
      </c>
      <c r="L62" s="8">
        <v>0.0121</v>
      </c>
    </row>
    <row r="63" spans="11:12" ht="15.75">
      <c r="K63" s="8">
        <f t="shared" si="2"/>
        <v>0.8656820734110886</v>
      </c>
      <c r="L63" s="8">
        <v>0.0122</v>
      </c>
    </row>
    <row r="64" spans="11:12" ht="15.75">
      <c r="K64" s="8">
        <f t="shared" si="2"/>
        <v>0.8694570603730057</v>
      </c>
      <c r="L64" s="8">
        <v>0.0123</v>
      </c>
    </row>
    <row r="65" spans="11:12" ht="15.75">
      <c r="K65" s="8">
        <f t="shared" si="2"/>
        <v>0.8732172962204494</v>
      </c>
      <c r="L65" s="8">
        <v>0.0124</v>
      </c>
    </row>
    <row r="66" spans="11:12" ht="15.75">
      <c r="K66" s="8">
        <f t="shared" si="2"/>
        <v>0.876962954958415</v>
      </c>
      <c r="L66" s="8">
        <v>0.0125</v>
      </c>
    </row>
    <row r="67" spans="11:12" ht="15.75">
      <c r="K67" s="8">
        <f t="shared" si="2"/>
        <v>0.8806942071760951</v>
      </c>
      <c r="L67" s="8">
        <v>0.0126</v>
      </c>
    </row>
    <row r="68" spans="11:12" ht="15.75">
      <c r="K68" s="8">
        <f t="shared" si="2"/>
        <v>0.8844112201403548</v>
      </c>
      <c r="L68" s="8">
        <v>0.012700000000000001</v>
      </c>
    </row>
    <row r="69" spans="11:12" ht="15.75">
      <c r="K69" s="8">
        <f t="shared" si="2"/>
        <v>0.8881141578859363</v>
      </c>
      <c r="L69" s="8">
        <v>0.0128</v>
      </c>
    </row>
    <row r="70" spans="11:12" ht="15.75">
      <c r="K70" s="8">
        <f t="shared" si="2"/>
        <v>0.8918031813025318</v>
      </c>
      <c r="L70" s="8">
        <v>0.0129</v>
      </c>
    </row>
    <row r="71" spans="11:12" ht="15.75">
      <c r="K71" s="8">
        <f t="shared" si="2"/>
        <v>0.8954784482188565</v>
      </c>
      <c r="L71" s="8">
        <v>0.013000000000000001</v>
      </c>
    </row>
    <row r="72" spans="11:12" ht="15.75">
      <c r="K72" s="8">
        <f t="shared" si="2"/>
        <v>0.899140113483848</v>
      </c>
      <c r="L72" s="8">
        <v>0.0131</v>
      </c>
    </row>
    <row r="73" spans="11:12" ht="15.75">
      <c r="K73" s="8">
        <f t="shared" si="2"/>
        <v>0.9027883290451104</v>
      </c>
      <c r="L73" s="8">
        <v>0.0132</v>
      </c>
    </row>
    <row r="74" spans="11:12" ht="15.75">
      <c r="K74" s="8">
        <f t="shared" si="2"/>
        <v>0.9064232440247172</v>
      </c>
      <c r="L74" s="8">
        <v>0.013300000000000001</v>
      </c>
    </row>
    <row r="75" spans="11:12" ht="15.75">
      <c r="K75" s="8">
        <f t="shared" si="2"/>
        <v>0.9100450047924821</v>
      </c>
      <c r="L75" s="8">
        <v>0.0134</v>
      </c>
    </row>
    <row r="76" spans="11:12" ht="15.75">
      <c r="K76" s="8">
        <f t="shared" si="2"/>
        <v>0.9136537550367981</v>
      </c>
      <c r="L76" s="8">
        <v>0.0135</v>
      </c>
    </row>
    <row r="77" spans="11:12" ht="15.75">
      <c r="K77" s="8">
        <f t="shared" si="2"/>
        <v>0.9172496358331453</v>
      </c>
      <c r="L77" s="8">
        <v>0.013600000000000001</v>
      </c>
    </row>
    <row r="78" spans="11:12" ht="15.75">
      <c r="K78" s="8">
        <f t="shared" si="2"/>
        <v>0.9208327857103589</v>
      </c>
      <c r="L78" s="8">
        <v>0.0137</v>
      </c>
    </row>
    <row r="79" spans="11:12" ht="15.75">
      <c r="K79" s="8">
        <f t="shared" si="2"/>
        <v>0.924403340714748</v>
      </c>
      <c r="L79" s="8">
        <v>0.0138</v>
      </c>
    </row>
    <row r="80" spans="11:12" ht="15.75">
      <c r="K80" s="8">
        <f t="shared" si="2"/>
        <v>0.9279614344721482</v>
      </c>
      <c r="L80" s="8">
        <v>0.013900000000000001</v>
      </c>
    </row>
    <row r="81" spans="11:12" ht="15.75">
      <c r="K81" s="8">
        <f t="shared" si="2"/>
        <v>0.9315071982479909</v>
      </c>
      <c r="L81" s="8">
        <v>0.014</v>
      </c>
    </row>
    <row r="82" spans="11:12" ht="15.75">
      <c r="K82" s="8">
        <f t="shared" si="2"/>
        <v>0.9350407610054635</v>
      </c>
      <c r="L82" s="8">
        <v>0.0141</v>
      </c>
    </row>
    <row r="83" spans="11:12" ht="15.75">
      <c r="K83" s="8">
        <f t="shared" si="2"/>
        <v>0.938562249461838</v>
      </c>
      <c r="L83" s="8">
        <v>0.0142</v>
      </c>
    </row>
    <row r="84" spans="11:12" ht="15.75">
      <c r="K84" s="8">
        <f t="shared" si="2"/>
        <v>0.9420717881430344</v>
      </c>
      <c r="L84" s="8">
        <v>0.0143</v>
      </c>
    </row>
    <row r="85" spans="11:12" ht="15.75">
      <c r="K85" s="8">
        <f t="shared" si="2"/>
        <v>0.9455694994364893</v>
      </c>
      <c r="L85" s="8">
        <v>0.014400000000000001</v>
      </c>
    </row>
    <row r="86" spans="11:12" ht="15.75">
      <c r="K86" s="8">
        <f t="shared" si="2"/>
        <v>0.9490555036423903</v>
      </c>
      <c r="L86" s="8">
        <v>0.0145</v>
      </c>
    </row>
    <row r="87" spans="11:12" ht="15.75">
      <c r="K87" s="8">
        <f t="shared" si="2"/>
        <v>0.9525299190233424</v>
      </c>
      <c r="L87" s="8">
        <v>0.0146</v>
      </c>
    </row>
    <row r="88" spans="11:12" ht="15.75">
      <c r="K88" s="8">
        <f t="shared" si="2"/>
        <v>0.9559928618525185</v>
      </c>
      <c r="L88" s="8">
        <v>0.014700000000000001</v>
      </c>
    </row>
    <row r="89" spans="11:12" ht="15.75">
      <c r="K89" s="8">
        <f t="shared" si="2"/>
        <v>0.9594444464603569</v>
      </c>
      <c r="L89" s="8">
        <v>0.0148</v>
      </c>
    </row>
    <row r="90" spans="11:12" ht="15.75">
      <c r="K90" s="8">
        <f t="shared" si="2"/>
        <v>0.962884785279853</v>
      </c>
      <c r="L90" s="8">
        <v>0.0149</v>
      </c>
    </row>
    <row r="91" spans="11:12" ht="15.75">
      <c r="K91" s="8">
        <f t="shared" si="2"/>
        <v>0.9663139888905019</v>
      </c>
      <c r="L91" s="8">
        <v>0.015</v>
      </c>
    </row>
    <row r="92" spans="11:12" ht="15.75">
      <c r="K92" s="8">
        <f t="shared" si="2"/>
        <v>0.9697321660609368</v>
      </c>
      <c r="L92" s="8">
        <v>0.0151</v>
      </c>
    </row>
    <row r="93" spans="11:12" ht="15.75">
      <c r="K93" s="8">
        <f t="shared" si="2"/>
        <v>0.9731394237903123</v>
      </c>
      <c r="L93" s="8">
        <v>0.0152</v>
      </c>
    </row>
    <row r="94" spans="11:12" ht="15.75">
      <c r="K94" s="8">
        <f t="shared" si="2"/>
        <v>0.9765358673484776</v>
      </c>
      <c r="L94" s="8">
        <v>0.015300000000000001</v>
      </c>
    </row>
    <row r="95" spans="11:12" ht="15.75">
      <c r="K95" s="8">
        <f t="shared" si="2"/>
        <v>0.9799216003149813</v>
      </c>
      <c r="L95" s="8">
        <v>0.0154</v>
      </c>
    </row>
    <row r="96" spans="11:12" ht="15.75">
      <c r="K96" s="8">
        <f t="shared" si="2"/>
        <v>0.9832967246169504</v>
      </c>
      <c r="L96" s="8">
        <v>0.0155</v>
      </c>
    </row>
    <row r="97" spans="11:12" ht="15.75">
      <c r="K97" s="8">
        <f t="shared" si="2"/>
        <v>0.9866613405658823</v>
      </c>
      <c r="L97" s="8">
        <v>0.015600000000000001</v>
      </c>
    </row>
    <row r="98" spans="11:12" ht="15.75">
      <c r="K98" s="8">
        <f t="shared" si="2"/>
        <v>0.9900155468933886</v>
      </c>
      <c r="L98" s="8">
        <v>0.015700000000000002</v>
      </c>
    </row>
    <row r="99" spans="11:12" ht="15.75">
      <c r="K99" s="8">
        <f t="shared" si="2"/>
        <v>0.9933594407859254</v>
      </c>
      <c r="L99" s="8">
        <v>0.0158</v>
      </c>
    </row>
    <row r="100" spans="11:12" ht="15.75">
      <c r="K100" s="8">
        <f t="shared" si="2"/>
        <v>0.9966931179185474</v>
      </c>
      <c r="L100" s="8">
        <v>0.0159</v>
      </c>
    </row>
    <row r="101" spans="11:12" ht="15.75">
      <c r="K101" s="8">
        <f t="shared" si="2"/>
        <v>1.000016672487716</v>
      </c>
      <c r="L101" s="8">
        <v>0.016</v>
      </c>
    </row>
    <row r="102" spans="11:12" ht="15.75">
      <c r="K102" s="8">
        <f aca="true" t="shared" si="3" ref="K102:K165">-2*SQRT(L102)*LOG((+$D$34/(3.7*$D$28))+(2.51/($D$33*SQRT(L102))))</f>
        <v>1.003330197243198</v>
      </c>
      <c r="L102" s="8">
        <v>0.0161</v>
      </c>
    </row>
    <row r="103" spans="11:12" ht="15.75">
      <c r="K103" s="8">
        <f t="shared" si="3"/>
        <v>1.0066337835190808</v>
      </c>
      <c r="L103" s="8">
        <v>0.0162</v>
      </c>
    </row>
    <row r="104" spans="11:12" ht="15.75">
      <c r="K104" s="8">
        <f t="shared" si="3"/>
        <v>1.009927521263937</v>
      </c>
      <c r="L104" s="8">
        <v>0.016300000000000002</v>
      </c>
    </row>
    <row r="105" spans="11:12" ht="15.75">
      <c r="K105" s="8">
        <f t="shared" si="3"/>
        <v>1.0132114990701657</v>
      </c>
      <c r="L105" s="8">
        <v>0.0164</v>
      </c>
    </row>
    <row r="106" spans="11:12" ht="15.75">
      <c r="K106" s="8">
        <f t="shared" si="3"/>
        <v>1.0164858042025402</v>
      </c>
      <c r="L106" s="8">
        <v>0.0165</v>
      </c>
    </row>
    <row r="107" spans="11:12" ht="15.75">
      <c r="K107" s="8">
        <f t="shared" si="3"/>
        <v>1.019750522625981</v>
      </c>
      <c r="L107" s="8">
        <v>0.0166</v>
      </c>
    </row>
    <row r="108" spans="11:12" ht="15.75">
      <c r="K108" s="8">
        <f t="shared" si="3"/>
        <v>1.0230057390325908</v>
      </c>
      <c r="L108" s="8">
        <v>0.0167</v>
      </c>
    </row>
    <row r="109" spans="11:12" ht="15.75">
      <c r="K109" s="8">
        <f t="shared" si="3"/>
        <v>1.0262515368679648</v>
      </c>
      <c r="L109" s="8">
        <v>0.0168</v>
      </c>
    </row>
    <row r="110" spans="11:12" ht="15.75">
      <c r="K110" s="8">
        <f t="shared" si="3"/>
        <v>1.0294879983568073</v>
      </c>
      <c r="L110" s="8">
        <v>0.016900000000000002</v>
      </c>
    </row>
    <row r="111" spans="11:12" ht="15.75">
      <c r="K111" s="8">
        <f t="shared" si="3"/>
        <v>1.0327152045278707</v>
      </c>
      <c r="L111" s="8">
        <v>0.017</v>
      </c>
    </row>
    <row r="112" spans="11:12" ht="15.75">
      <c r="K112" s="8">
        <f t="shared" si="3"/>
        <v>1.0359332352382462</v>
      </c>
      <c r="L112" s="8">
        <v>0.0171</v>
      </c>
    </row>
    <row r="113" spans="11:12" ht="15.75">
      <c r="K113" s="8">
        <f t="shared" si="3"/>
        <v>1.0391421691970202</v>
      </c>
      <c r="L113" s="8">
        <v>0.0172</v>
      </c>
    </row>
    <row r="114" spans="11:12" ht="15.75">
      <c r="K114" s="8">
        <f t="shared" si="3"/>
        <v>1.0423420839883175</v>
      </c>
      <c r="L114" s="8">
        <v>0.0173</v>
      </c>
    </row>
    <row r="115" spans="11:12" ht="15.75">
      <c r="K115" s="8">
        <f t="shared" si="3"/>
        <v>1.045533056093756</v>
      </c>
      <c r="L115" s="8">
        <v>0.017400000000000002</v>
      </c>
    </row>
    <row r="116" spans="11:12" ht="15.75">
      <c r="K116" s="8">
        <f t="shared" si="3"/>
        <v>1.0487151609143215</v>
      </c>
      <c r="L116" s="8">
        <v>0.0175</v>
      </c>
    </row>
    <row r="117" spans="11:12" ht="15.75">
      <c r="K117" s="8">
        <f t="shared" si="3"/>
        <v>1.0518884727916937</v>
      </c>
      <c r="L117" s="8">
        <v>0.0176</v>
      </c>
    </row>
    <row r="118" spans="11:12" ht="15.75">
      <c r="K118" s="8">
        <f t="shared" si="3"/>
        <v>1.0550530650290262</v>
      </c>
      <c r="L118" s="8">
        <v>0.0177</v>
      </c>
    </row>
    <row r="119" spans="11:12" ht="15.75">
      <c r="K119" s="8">
        <f t="shared" si="3"/>
        <v>1.0582090099112087</v>
      </c>
      <c r="L119" s="8">
        <v>0.0178</v>
      </c>
    </row>
    <row r="120" spans="11:12" ht="15.75">
      <c r="K120" s="8">
        <f t="shared" si="3"/>
        <v>1.0613563787246212</v>
      </c>
      <c r="L120" s="8">
        <v>0.0179</v>
      </c>
    </row>
    <row r="121" spans="11:12" ht="15.75">
      <c r="K121" s="8">
        <f t="shared" si="3"/>
        <v>1.0644952417763962</v>
      </c>
      <c r="L121" s="8">
        <v>0.018000000000000002</v>
      </c>
    </row>
    <row r="122" spans="11:12" ht="15.75">
      <c r="K122" s="8">
        <f t="shared" si="3"/>
        <v>1.067625668413207</v>
      </c>
      <c r="L122" s="8">
        <v>0.0181</v>
      </c>
    </row>
    <row r="123" spans="11:12" ht="15.75">
      <c r="K123" s="8">
        <f t="shared" si="3"/>
        <v>1.0707477270395924</v>
      </c>
      <c r="L123" s="8">
        <v>0.0182</v>
      </c>
    </row>
    <row r="124" spans="11:12" ht="15.75">
      <c r="K124" s="8">
        <f t="shared" si="3"/>
        <v>1.0738614851358348</v>
      </c>
      <c r="L124" s="8">
        <v>0.0183</v>
      </c>
    </row>
    <row r="125" spans="11:12" ht="15.75">
      <c r="K125" s="8">
        <f t="shared" si="3"/>
        <v>1.0769670092754013</v>
      </c>
      <c r="L125" s="8">
        <v>0.0184</v>
      </c>
    </row>
    <row r="126" spans="11:12" ht="15.75">
      <c r="K126" s="8">
        <f t="shared" si="3"/>
        <v>1.0800643651419664</v>
      </c>
      <c r="L126" s="8">
        <v>0.0185</v>
      </c>
    </row>
    <row r="127" spans="11:12" ht="15.75">
      <c r="K127" s="8">
        <f t="shared" si="3"/>
        <v>1.083153617546022</v>
      </c>
      <c r="L127" s="8">
        <v>0.018600000000000002</v>
      </c>
    </row>
    <row r="128" spans="11:12" ht="15.75">
      <c r="K128" s="8">
        <f t="shared" si="3"/>
        <v>1.0862348304410918</v>
      </c>
      <c r="L128" s="8">
        <v>0.0187</v>
      </c>
    </row>
    <row r="129" spans="11:12" ht="15.75">
      <c r="K129" s="8">
        <f t="shared" si="3"/>
        <v>1.0893080669395612</v>
      </c>
      <c r="L129" s="8">
        <v>0.0188</v>
      </c>
    </row>
    <row r="130" spans="11:12" ht="15.75">
      <c r="K130" s="8">
        <f t="shared" si="3"/>
        <v>1.092373389328128</v>
      </c>
      <c r="L130" s="8">
        <v>0.0189</v>
      </c>
    </row>
    <row r="131" spans="11:12" ht="15.75">
      <c r="K131" s="8">
        <f t="shared" si="3"/>
        <v>1.0954308590828945</v>
      </c>
      <c r="L131" s="8">
        <v>0.019</v>
      </c>
    </row>
    <row r="132" spans="11:12" ht="15.75">
      <c r="K132" s="8">
        <f t="shared" si="3"/>
        <v>1.0984805368841026</v>
      </c>
      <c r="L132" s="8">
        <v>0.019100000000000002</v>
      </c>
    </row>
    <row r="133" spans="11:12" ht="15.75">
      <c r="K133" s="8">
        <f t="shared" si="3"/>
        <v>1.1015224826305272</v>
      </c>
      <c r="L133" s="8">
        <v>0.019200000000000002</v>
      </c>
    </row>
    <row r="134" spans="11:12" ht="15.75">
      <c r="K134" s="8">
        <f t="shared" si="3"/>
        <v>1.1045567554535363</v>
      </c>
      <c r="L134" s="8">
        <v>0.0193</v>
      </c>
    </row>
    <row r="135" spans="11:12" ht="15.75">
      <c r="K135" s="8">
        <f t="shared" si="3"/>
        <v>1.1075834137308251</v>
      </c>
      <c r="L135" s="8">
        <v>0.0194</v>
      </c>
    </row>
    <row r="136" spans="11:12" ht="15.75">
      <c r="K136" s="8">
        <f t="shared" si="3"/>
        <v>1.1106025150998364</v>
      </c>
      <c r="L136" s="8">
        <v>0.0195</v>
      </c>
    </row>
    <row r="137" spans="11:12" ht="15.75">
      <c r="K137" s="8">
        <f t="shared" si="3"/>
        <v>1.1136141164708753</v>
      </c>
      <c r="L137" s="8">
        <v>0.0196</v>
      </c>
    </row>
    <row r="138" spans="11:12" ht="15.75">
      <c r="K138" s="8">
        <f t="shared" si="3"/>
        <v>1.1166182740399244</v>
      </c>
      <c r="L138" s="8">
        <v>0.019700000000000002</v>
      </c>
    </row>
    <row r="139" spans="11:12" ht="15.75">
      <c r="K139" s="8">
        <f t="shared" si="3"/>
        <v>1.1196150433011698</v>
      </c>
      <c r="L139" s="8">
        <v>0.0198</v>
      </c>
    </row>
    <row r="140" spans="11:12" ht="15.75">
      <c r="K140" s="8">
        <f t="shared" si="3"/>
        <v>1.1226044790592482</v>
      </c>
      <c r="L140" s="8">
        <v>0.0199</v>
      </c>
    </row>
    <row r="141" spans="11:12" ht="15.75">
      <c r="K141" s="8">
        <f t="shared" si="3"/>
        <v>1.1255866354412163</v>
      </c>
      <c r="L141" s="8">
        <v>0.02</v>
      </c>
    </row>
    <row r="142" spans="11:12" ht="15.75">
      <c r="K142" s="8">
        <f t="shared" si="3"/>
        <v>1.1285615659082557</v>
      </c>
      <c r="L142" s="8">
        <v>0.0201</v>
      </c>
    </row>
    <row r="143" spans="11:12" ht="15.75">
      <c r="K143" s="8">
        <f t="shared" si="3"/>
        <v>1.1315293232671193</v>
      </c>
      <c r="L143" s="8">
        <v>0.0202</v>
      </c>
    </row>
    <row r="144" spans="11:12" ht="15.75">
      <c r="K144" s="8">
        <f t="shared" si="3"/>
        <v>1.134489959681324</v>
      </c>
      <c r="L144" s="8">
        <v>0.020300000000000002</v>
      </c>
    </row>
    <row r="145" spans="11:12" ht="15.75">
      <c r="K145" s="8">
        <f t="shared" si="3"/>
        <v>1.1374435266820981</v>
      </c>
      <c r="L145" s="8">
        <v>0.0204</v>
      </c>
    </row>
    <row r="146" spans="11:12" ht="15.75">
      <c r="K146" s="8">
        <f t="shared" si="3"/>
        <v>1.1403900751790912</v>
      </c>
      <c r="L146" s="8">
        <v>0.0205</v>
      </c>
    </row>
    <row r="147" spans="11:12" ht="15.75">
      <c r="K147" s="8">
        <f t="shared" si="3"/>
        <v>1.1433296554708512</v>
      </c>
      <c r="L147" s="8">
        <v>0.0206</v>
      </c>
    </row>
    <row r="148" spans="11:12" ht="15.75">
      <c r="K148" s="8">
        <f t="shared" si="3"/>
        <v>1.146262317255073</v>
      </c>
      <c r="L148" s="8">
        <v>0.0207</v>
      </c>
    </row>
    <row r="149" spans="11:12" ht="15.75">
      <c r="K149" s="8">
        <f t="shared" si="3"/>
        <v>1.1491881096386296</v>
      </c>
      <c r="L149" s="8">
        <v>0.020800000000000003</v>
      </c>
    </row>
    <row r="150" spans="11:12" ht="15.75">
      <c r="K150" s="8">
        <f t="shared" si="3"/>
        <v>1.1521070811473864</v>
      </c>
      <c r="L150" s="8">
        <v>0.020900000000000002</v>
      </c>
    </row>
    <row r="151" spans="11:12" ht="15.75">
      <c r="K151" s="8">
        <f t="shared" si="3"/>
        <v>1.1550192797358072</v>
      </c>
      <c r="L151" s="8">
        <v>0.021</v>
      </c>
    </row>
    <row r="152" spans="11:12" ht="15.75">
      <c r="K152" s="8">
        <f t="shared" si="3"/>
        <v>1.1579247527963574</v>
      </c>
      <c r="L152" s="8">
        <v>0.0211</v>
      </c>
    </row>
    <row r="153" spans="11:12" ht="15.75">
      <c r="K153" s="8">
        <f t="shared" si="3"/>
        <v>1.1608235471687078</v>
      </c>
      <c r="L153" s="8">
        <v>0.0212</v>
      </c>
    </row>
    <row r="154" spans="11:12" ht="15.75">
      <c r="K154" s="8">
        <f t="shared" si="3"/>
        <v>1.1637157091487444</v>
      </c>
      <c r="L154" s="8">
        <v>0.0213</v>
      </c>
    </row>
    <row r="155" spans="11:12" ht="15.75">
      <c r="K155" s="8">
        <f t="shared" si="3"/>
        <v>1.1666012844973925</v>
      </c>
      <c r="L155" s="8">
        <v>0.021400000000000002</v>
      </c>
    </row>
    <row r="156" spans="11:12" ht="15.75">
      <c r="K156" s="8">
        <f t="shared" si="3"/>
        <v>1.169480318449254</v>
      </c>
      <c r="L156" s="8">
        <v>0.021500000000000002</v>
      </c>
    </row>
    <row r="157" spans="11:12" ht="15.75">
      <c r="K157" s="8">
        <f t="shared" si="3"/>
        <v>1.1723528557210687</v>
      </c>
      <c r="L157" s="8">
        <v>0.0216</v>
      </c>
    </row>
    <row r="158" spans="11:12" ht="15.75">
      <c r="K158" s="8">
        <f t="shared" si="3"/>
        <v>1.1752189405200004</v>
      </c>
      <c r="L158" s="8">
        <v>0.0217</v>
      </c>
    </row>
    <row r="159" spans="11:12" ht="15.75">
      <c r="K159" s="8">
        <f t="shared" si="3"/>
        <v>1.1780786165517503</v>
      </c>
      <c r="L159" s="8">
        <v>0.0218</v>
      </c>
    </row>
    <row r="160" spans="11:12" ht="15.75">
      <c r="K160" s="8">
        <f t="shared" si="3"/>
        <v>1.18093192702851</v>
      </c>
      <c r="L160" s="8">
        <v>0.0219</v>
      </c>
    </row>
    <row r="161" spans="11:12" ht="15.75">
      <c r="K161" s="8">
        <f t="shared" si="3"/>
        <v>1.1837789146767468</v>
      </c>
      <c r="L161" s="8">
        <v>0.022000000000000002</v>
      </c>
    </row>
    <row r="162" spans="11:12" ht="15.75">
      <c r="K162" s="8">
        <f t="shared" si="3"/>
        <v>1.1866196217448375</v>
      </c>
      <c r="L162" s="8">
        <v>0.0221</v>
      </c>
    </row>
    <row r="163" spans="11:12" ht="15.75">
      <c r="K163" s="8">
        <f t="shared" si="3"/>
        <v>1.189454090010543</v>
      </c>
      <c r="L163" s="8">
        <v>0.0222</v>
      </c>
    </row>
    <row r="164" spans="11:12" ht="15.75">
      <c r="K164" s="8">
        <f t="shared" si="3"/>
        <v>1.1922823607883362</v>
      </c>
      <c r="L164" s="8">
        <v>0.0223</v>
      </c>
    </row>
    <row r="165" spans="11:12" ht="15.75">
      <c r="K165" s="8">
        <f t="shared" si="3"/>
        <v>1.1951044749365833</v>
      </c>
      <c r="L165" s="8">
        <v>0.0224</v>
      </c>
    </row>
    <row r="166" spans="11:12" ht="15.75">
      <c r="K166" s="8">
        <f aca="true" t="shared" si="4" ref="K166:K229">-2*SQRT(L166)*LOG((+$D$34/(3.7*$D$28))+(2.51/($D$33*SQRT(L166))))</f>
        <v>1.1979204728645814</v>
      </c>
      <c r="L166" s="8">
        <v>0.0225</v>
      </c>
    </row>
    <row r="167" spans="11:12" ht="15.75">
      <c r="K167" s="8">
        <f t="shared" si="4"/>
        <v>1.200730394539457</v>
      </c>
      <c r="L167" s="8">
        <v>0.022600000000000002</v>
      </c>
    </row>
    <row r="168" spans="11:12" ht="15.75">
      <c r="K168" s="8">
        <f t="shared" si="4"/>
        <v>1.2035342794929291</v>
      </c>
      <c r="L168" s="8">
        <v>0.0227</v>
      </c>
    </row>
    <row r="169" spans="11:12" ht="15.75">
      <c r="K169" s="8">
        <f t="shared" si="4"/>
        <v>1.2063321668279396</v>
      </c>
      <c r="L169" s="8">
        <v>0.0228</v>
      </c>
    </row>
    <row r="170" spans="11:12" ht="15.75">
      <c r="K170" s="8">
        <f t="shared" si="4"/>
        <v>1.2091240952251538</v>
      </c>
      <c r="L170" s="8">
        <v>0.0229</v>
      </c>
    </row>
    <row r="171" spans="11:12" ht="15.75">
      <c r="K171" s="8">
        <f t="shared" si="4"/>
        <v>1.2119101029493353</v>
      </c>
      <c r="L171" s="8">
        <v>0.023</v>
      </c>
    </row>
    <row r="172" spans="11:12" ht="15.75">
      <c r="K172" s="8">
        <f t="shared" si="4"/>
        <v>1.2146902278555949</v>
      </c>
      <c r="L172" s="8">
        <v>0.023100000000000002</v>
      </c>
    </row>
    <row r="173" spans="11:12" ht="15.75">
      <c r="K173" s="8">
        <f t="shared" si="4"/>
        <v>1.2174645073955237</v>
      </c>
      <c r="L173" s="8">
        <v>0.023200000000000002</v>
      </c>
    </row>
    <row r="174" spans="11:12" ht="15.75">
      <c r="K174" s="8">
        <f t="shared" si="4"/>
        <v>1.2202329786232047</v>
      </c>
      <c r="L174" s="8">
        <v>0.0233</v>
      </c>
    </row>
    <row r="175" spans="11:12" ht="15.75">
      <c r="K175" s="8">
        <f t="shared" si="4"/>
        <v>1.22299567820111</v>
      </c>
      <c r="L175" s="8">
        <v>0.0234</v>
      </c>
    </row>
    <row r="176" spans="11:12" ht="15.75">
      <c r="K176" s="8">
        <f t="shared" si="4"/>
        <v>1.225752642405887</v>
      </c>
      <c r="L176" s="8">
        <v>0.0235</v>
      </c>
    </row>
    <row r="177" spans="11:12" ht="15.75">
      <c r="K177" s="8">
        <f t="shared" si="4"/>
        <v>1.228503907134035</v>
      </c>
      <c r="L177" s="8">
        <v>0.0236</v>
      </c>
    </row>
    <row r="178" spans="11:12" ht="15.75">
      <c r="K178" s="8">
        <f t="shared" si="4"/>
        <v>1.2312495079074728</v>
      </c>
      <c r="L178" s="8">
        <v>0.023700000000000002</v>
      </c>
    </row>
    <row r="179" spans="11:12" ht="15.75">
      <c r="K179" s="8">
        <f t="shared" si="4"/>
        <v>1.2339894798790036</v>
      </c>
      <c r="L179" s="8">
        <v>0.0238</v>
      </c>
    </row>
    <row r="180" spans="11:12" ht="15.75">
      <c r="K180" s="8">
        <f t="shared" si="4"/>
        <v>1.2367238578376771</v>
      </c>
      <c r="L180" s="8">
        <v>0.0239</v>
      </c>
    </row>
    <row r="181" spans="11:12" ht="15.75">
      <c r="K181" s="8">
        <f t="shared" si="4"/>
        <v>1.2394526762140516</v>
      </c>
      <c r="L181" s="8">
        <v>0.024</v>
      </c>
    </row>
    <row r="182" spans="11:12" ht="15.75">
      <c r="K182" s="8">
        <f t="shared" si="4"/>
        <v>1.2421759690853582</v>
      </c>
      <c r="L182" s="8">
        <v>0.0241</v>
      </c>
    </row>
    <row r="183" spans="11:12" ht="15.75">
      <c r="K183" s="8">
        <f t="shared" si="4"/>
        <v>1.244893770180569</v>
      </c>
      <c r="L183" s="8">
        <v>0.0242</v>
      </c>
    </row>
    <row r="184" spans="11:12" ht="15.75">
      <c r="K184" s="8">
        <f t="shared" si="4"/>
        <v>1.2476061128853748</v>
      </c>
      <c r="L184" s="8">
        <v>0.024300000000000002</v>
      </c>
    </row>
    <row r="185" spans="11:12" ht="15.75">
      <c r="K185" s="8">
        <f t="shared" si="4"/>
        <v>1.2503130302470682</v>
      </c>
      <c r="L185" s="8">
        <v>0.0244</v>
      </c>
    </row>
    <row r="186" spans="11:12" ht="15.75">
      <c r="K186" s="8">
        <f t="shared" si="4"/>
        <v>1.2530145549793386</v>
      </c>
      <c r="L186" s="8">
        <v>0.0245</v>
      </c>
    </row>
    <row r="187" spans="11:12" ht="15.75">
      <c r="K187" s="8">
        <f t="shared" si="4"/>
        <v>1.2557107194669819</v>
      </c>
      <c r="L187" s="8">
        <v>0.0246</v>
      </c>
    </row>
    <row r="188" spans="11:12" ht="15.75">
      <c r="K188" s="8">
        <f t="shared" si="4"/>
        <v>1.2584015557705222</v>
      </c>
      <c r="L188" s="8">
        <v>0.0247</v>
      </c>
    </row>
    <row r="189" spans="11:12" ht="15.75">
      <c r="K189" s="8">
        <f t="shared" si="4"/>
        <v>1.2610870956307516</v>
      </c>
      <c r="L189" s="8">
        <v>0.024800000000000003</v>
      </c>
    </row>
    <row r="190" spans="11:12" ht="15.75">
      <c r="K190" s="8">
        <f t="shared" si="4"/>
        <v>1.263767370473189</v>
      </c>
      <c r="L190" s="8">
        <v>0.024900000000000002</v>
      </c>
    </row>
    <row r="191" spans="11:12" ht="15.75">
      <c r="K191" s="8">
        <f t="shared" si="4"/>
        <v>1.2664424114124577</v>
      </c>
      <c r="L191" s="8">
        <v>0.025</v>
      </c>
    </row>
    <row r="192" spans="11:12" ht="15.75">
      <c r="K192" s="8">
        <f t="shared" si="4"/>
        <v>1.2691122492565854</v>
      </c>
      <c r="L192" s="8">
        <v>0.0251</v>
      </c>
    </row>
    <row r="193" spans="11:12" ht="15.75">
      <c r="K193" s="8">
        <f t="shared" si="4"/>
        <v>1.2717769145112297</v>
      </c>
      <c r="L193" s="8">
        <v>0.0252</v>
      </c>
    </row>
    <row r="194" spans="11:12" ht="15.75">
      <c r="K194" s="8">
        <f t="shared" si="4"/>
        <v>1.274436437383825</v>
      </c>
      <c r="L194" s="8">
        <v>0.0253</v>
      </c>
    </row>
    <row r="195" spans="11:12" ht="15.75">
      <c r="K195" s="8">
        <f t="shared" si="4"/>
        <v>1.2770908477876621</v>
      </c>
      <c r="L195" s="8">
        <v>0.025400000000000002</v>
      </c>
    </row>
    <row r="196" spans="11:12" ht="15.75">
      <c r="K196" s="8">
        <f t="shared" si="4"/>
        <v>1.2797401753458901</v>
      </c>
      <c r="L196" s="8">
        <v>0.025500000000000002</v>
      </c>
    </row>
    <row r="197" spans="11:12" ht="15.75">
      <c r="K197" s="8">
        <f t="shared" si="4"/>
        <v>1.2823844493954522</v>
      </c>
      <c r="L197" s="8">
        <v>0.0256</v>
      </c>
    </row>
    <row r="198" spans="11:12" ht="15.75">
      <c r="K198" s="8">
        <f t="shared" si="4"/>
        <v>1.2850236989909531</v>
      </c>
      <c r="L198" s="8">
        <v>0.0257</v>
      </c>
    </row>
    <row r="199" spans="11:12" ht="15.75">
      <c r="K199" s="8">
        <f t="shared" si="4"/>
        <v>1.2876579529084566</v>
      </c>
      <c r="L199" s="8">
        <v>0.0258</v>
      </c>
    </row>
    <row r="200" spans="11:12" ht="15.75">
      <c r="K200" s="8">
        <f t="shared" si="4"/>
        <v>1.2902872396492213</v>
      </c>
      <c r="L200" s="8">
        <v>0.0259</v>
      </c>
    </row>
    <row r="201" spans="11:12" ht="15.75">
      <c r="K201" s="8">
        <f t="shared" si="4"/>
        <v>1.2929115874433688</v>
      </c>
      <c r="L201" s="8">
        <v>0.026000000000000002</v>
      </c>
    </row>
    <row r="202" spans="11:12" ht="15.75">
      <c r="K202" s="8">
        <f t="shared" si="4"/>
        <v>1.2955310242534899</v>
      </c>
      <c r="L202" s="8">
        <v>0.0261</v>
      </c>
    </row>
    <row r="203" spans="11:12" ht="15.75">
      <c r="K203" s="8">
        <f t="shared" si="4"/>
        <v>1.298145577778192</v>
      </c>
      <c r="L203" s="8">
        <v>0.0262</v>
      </c>
    </row>
    <row r="204" spans="11:12" ht="15.75">
      <c r="K204" s="8">
        <f t="shared" si="4"/>
        <v>1.3007552754555824</v>
      </c>
      <c r="L204" s="8">
        <v>0.0263</v>
      </c>
    </row>
    <row r="205" spans="11:12" ht="15.75">
      <c r="K205" s="8">
        <f t="shared" si="4"/>
        <v>1.3033601444666936</v>
      </c>
      <c r="L205" s="8">
        <v>0.0264</v>
      </c>
    </row>
    <row r="206" spans="11:12" ht="15.75">
      <c r="K206" s="8">
        <f t="shared" si="4"/>
        <v>1.3059602117388525</v>
      </c>
      <c r="L206" s="8">
        <v>0.026500000000000003</v>
      </c>
    </row>
    <row r="207" spans="11:12" ht="15.75">
      <c r="K207" s="8">
        <f t="shared" si="4"/>
        <v>1.3085555039489916</v>
      </c>
      <c r="L207" s="8">
        <v>0.026600000000000002</v>
      </c>
    </row>
    <row r="208" spans="11:12" ht="15.75">
      <c r="K208" s="8">
        <f t="shared" si="4"/>
        <v>1.3111460475269048</v>
      </c>
      <c r="L208" s="8">
        <v>0.0267</v>
      </c>
    </row>
    <row r="209" spans="11:12" ht="15.75">
      <c r="K209" s="8">
        <f t="shared" si="4"/>
        <v>1.3137318686584483</v>
      </c>
      <c r="L209" s="8">
        <v>0.0268</v>
      </c>
    </row>
    <row r="210" spans="11:12" ht="15.75">
      <c r="K210" s="8">
        <f t="shared" si="4"/>
        <v>1.3163129932886903</v>
      </c>
      <c r="L210" s="8">
        <v>0.0269</v>
      </c>
    </row>
    <row r="211" spans="11:12" ht="15.75">
      <c r="K211" s="8">
        <f t="shared" si="4"/>
        <v>1.3188894471250068</v>
      </c>
      <c r="L211" s="8">
        <v>0.027</v>
      </c>
    </row>
    <row r="212" spans="11:12" ht="15.75">
      <c r="K212" s="8">
        <f t="shared" si="4"/>
        <v>1.3214612556401262</v>
      </c>
      <c r="L212" s="8">
        <v>0.027100000000000003</v>
      </c>
    </row>
    <row r="213" spans="11:12" ht="15.75">
      <c r="K213" s="8">
        <f t="shared" si="4"/>
        <v>1.3240284440751247</v>
      </c>
      <c r="L213" s="8">
        <v>0.027200000000000002</v>
      </c>
    </row>
    <row r="214" spans="11:12" ht="15.75">
      <c r="K214" s="8">
        <f t="shared" si="4"/>
        <v>1.3265910374423733</v>
      </c>
      <c r="L214" s="8">
        <v>0.0273</v>
      </c>
    </row>
    <row r="215" spans="11:12" ht="15.75">
      <c r="K215" s="8">
        <f t="shared" si="4"/>
        <v>1.3291490605284342</v>
      </c>
      <c r="L215" s="8">
        <v>0.0274</v>
      </c>
    </row>
    <row r="216" spans="11:12" ht="15.75">
      <c r="K216" s="8">
        <f t="shared" si="4"/>
        <v>1.331702537896913</v>
      </c>
      <c r="L216" s="8">
        <v>0.0275</v>
      </c>
    </row>
    <row r="217" spans="11:12" ht="15.75">
      <c r="K217" s="8">
        <f t="shared" si="4"/>
        <v>1.3342514938912624</v>
      </c>
      <c r="L217" s="8">
        <v>0.0276</v>
      </c>
    </row>
    <row r="218" spans="11:12" ht="15.75">
      <c r="K218" s="8">
        <f t="shared" si="4"/>
        <v>1.336795952637542</v>
      </c>
      <c r="L218" s="8">
        <v>0.027700000000000002</v>
      </c>
    </row>
    <row r="219" spans="11:12" ht="15.75">
      <c r="K219" s="8">
        <f t="shared" si="4"/>
        <v>1.3393359380471335</v>
      </c>
      <c r="L219" s="8">
        <v>0.027800000000000002</v>
      </c>
    </row>
    <row r="220" spans="11:12" ht="15.75">
      <c r="K220" s="8">
        <f t="shared" si="4"/>
        <v>1.3418714738194122</v>
      </c>
      <c r="L220" s="8">
        <v>0.0279</v>
      </c>
    </row>
    <row r="221" spans="11:12" ht="15.75">
      <c r="K221" s="8">
        <f t="shared" si="4"/>
        <v>1.3444025834443758</v>
      </c>
      <c r="L221" s="8">
        <v>0.028</v>
      </c>
    </row>
    <row r="222" spans="11:12" ht="15.75">
      <c r="K222" s="8">
        <f t="shared" si="4"/>
        <v>1.3469292902052301</v>
      </c>
      <c r="L222" s="8">
        <v>0.0281</v>
      </c>
    </row>
    <row r="223" spans="11:12" ht="15.75">
      <c r="K223" s="8">
        <f t="shared" si="4"/>
        <v>1.3494516171809374</v>
      </c>
      <c r="L223" s="8">
        <v>0.028200000000000003</v>
      </c>
    </row>
    <row r="224" spans="11:12" ht="15.75">
      <c r="K224" s="8">
        <f t="shared" si="4"/>
        <v>1.35196958724872</v>
      </c>
      <c r="L224" s="8">
        <v>0.028300000000000002</v>
      </c>
    </row>
    <row r="225" spans="11:12" ht="15.75">
      <c r="K225" s="8">
        <f t="shared" si="4"/>
        <v>1.354483223086529</v>
      </c>
      <c r="L225" s="8">
        <v>0.0284</v>
      </c>
    </row>
    <row r="226" spans="11:12" ht="15.75">
      <c r="K226" s="8">
        <f t="shared" si="4"/>
        <v>1.3569925471754685</v>
      </c>
      <c r="L226" s="8">
        <v>0.0285</v>
      </c>
    </row>
    <row r="227" spans="11:12" ht="15.75">
      <c r="K227" s="8">
        <f t="shared" si="4"/>
        <v>1.3594975818021884</v>
      </c>
      <c r="L227" s="8">
        <v>0.0286</v>
      </c>
    </row>
    <row r="228" spans="11:12" ht="15.75">
      <c r="K228" s="8">
        <f t="shared" si="4"/>
        <v>1.3619983490612348</v>
      </c>
      <c r="L228" s="8">
        <v>0.0287</v>
      </c>
    </row>
    <row r="229" spans="11:12" ht="15.75">
      <c r="K229" s="8">
        <f t="shared" si="4"/>
        <v>1.3644948708573679</v>
      </c>
      <c r="L229" s="8">
        <v>0.028800000000000003</v>
      </c>
    </row>
    <row r="230" spans="11:12" ht="15.75">
      <c r="K230" s="8">
        <f aca="true" t="shared" si="5" ref="K230:K293">-2*SQRT(L230)*LOG((+$D$34/(3.7*$D$28))+(2.51/($D$33*SQRT(L230))))</f>
        <v>1.3669871689078392</v>
      </c>
      <c r="L230" s="8">
        <v>0.028900000000000002</v>
      </c>
    </row>
    <row r="231" spans="11:12" ht="15.75">
      <c r="K231" s="8">
        <f t="shared" si="5"/>
        <v>1.369475264744639</v>
      </c>
      <c r="L231" s="8">
        <v>0.029</v>
      </c>
    </row>
    <row r="232" spans="11:12" ht="15.75">
      <c r="K232" s="8">
        <f t="shared" si="5"/>
        <v>1.3719591797167057</v>
      </c>
      <c r="L232" s="8">
        <v>0.0291</v>
      </c>
    </row>
    <row r="233" spans="11:12" ht="15.75">
      <c r="K233" s="8">
        <f t="shared" si="5"/>
        <v>1.3744389349921031</v>
      </c>
      <c r="L233" s="8">
        <v>0.0292</v>
      </c>
    </row>
    <row r="234" spans="11:12" ht="15.75">
      <c r="K234" s="8">
        <f t="shared" si="5"/>
        <v>1.3769145515601617</v>
      </c>
      <c r="L234" s="8">
        <v>0.0293</v>
      </c>
    </row>
    <row r="235" spans="11:12" ht="15.75">
      <c r="K235" s="8">
        <f t="shared" si="5"/>
        <v>1.3793860502335926</v>
      </c>
      <c r="L235" s="8">
        <v>0.029400000000000003</v>
      </c>
    </row>
    <row r="236" spans="11:12" ht="15.75">
      <c r="K236" s="8">
        <f t="shared" si="5"/>
        <v>1.3818534516505632</v>
      </c>
      <c r="L236" s="8">
        <v>0.029500000000000002</v>
      </c>
    </row>
    <row r="237" spans="11:12" ht="15.75">
      <c r="K237" s="8">
        <f t="shared" si="5"/>
        <v>1.384316776276746</v>
      </c>
      <c r="L237" s="8">
        <v>0.0296</v>
      </c>
    </row>
    <row r="238" spans="11:12" ht="15.75">
      <c r="K238" s="8">
        <f t="shared" si="5"/>
        <v>1.3867760444073371</v>
      </c>
      <c r="L238" s="8">
        <v>0.0297</v>
      </c>
    </row>
    <row r="239" spans="11:12" ht="15.75">
      <c r="K239" s="8">
        <f t="shared" si="5"/>
        <v>1.3892312761690375</v>
      </c>
      <c r="L239" s="8">
        <v>0.0298</v>
      </c>
    </row>
    <row r="240" spans="11:12" ht="15.75">
      <c r="K240" s="8">
        <f t="shared" si="5"/>
        <v>1.3916824915220147</v>
      </c>
      <c r="L240" s="8">
        <v>0.029900000000000003</v>
      </c>
    </row>
    <row r="241" spans="11:12" ht="15.75">
      <c r="K241" s="8">
        <f t="shared" si="5"/>
        <v>1.3941297102618273</v>
      </c>
      <c r="L241" s="8">
        <v>0.03</v>
      </c>
    </row>
    <row r="242" spans="11:12" ht="15.75">
      <c r="K242" s="8">
        <f t="shared" si="5"/>
        <v>1.3965729520213241</v>
      </c>
      <c r="L242" s="8">
        <v>0.030100000000000002</v>
      </c>
    </row>
    <row r="243" spans="11:12" ht="15.75">
      <c r="K243" s="8">
        <f t="shared" si="5"/>
        <v>1.3990122362725161</v>
      </c>
      <c r="L243" s="8">
        <v>0.0302</v>
      </c>
    </row>
    <row r="244" spans="11:12" ht="15.75">
      <c r="K244" s="8">
        <f t="shared" si="5"/>
        <v>1.401447582328418</v>
      </c>
      <c r="L244" s="8">
        <v>0.0303</v>
      </c>
    </row>
    <row r="245" spans="11:12" ht="15.75">
      <c r="K245" s="8">
        <f t="shared" si="5"/>
        <v>1.403879009344864</v>
      </c>
      <c r="L245" s="8">
        <v>0.0304</v>
      </c>
    </row>
    <row r="246" spans="11:12" ht="15.75">
      <c r="K246" s="8">
        <f t="shared" si="5"/>
        <v>1.4063065363223002</v>
      </c>
      <c r="L246" s="8">
        <v>0.030500000000000003</v>
      </c>
    </row>
    <row r="247" spans="11:12" ht="15.75">
      <c r="K247" s="8">
        <f t="shared" si="5"/>
        <v>1.408730182107543</v>
      </c>
      <c r="L247" s="8">
        <v>0.030600000000000002</v>
      </c>
    </row>
    <row r="248" spans="11:12" ht="15.75">
      <c r="K248" s="8">
        <f t="shared" si="5"/>
        <v>1.4111499653955204</v>
      </c>
      <c r="L248" s="8">
        <v>0.0307</v>
      </c>
    </row>
    <row r="249" spans="11:12" ht="15.75">
      <c r="K249" s="8">
        <f t="shared" si="5"/>
        <v>1.413565904730982</v>
      </c>
      <c r="L249" s="8">
        <v>0.0308</v>
      </c>
    </row>
    <row r="250" spans="11:12" ht="15.75">
      <c r="K250" s="8">
        <f t="shared" si="5"/>
        <v>1.415978018510189</v>
      </c>
      <c r="L250" s="8">
        <v>0.0309</v>
      </c>
    </row>
    <row r="251" spans="11:12" ht="15.75">
      <c r="K251" s="8">
        <f t="shared" si="5"/>
        <v>1.418386324982574</v>
      </c>
      <c r="L251" s="8">
        <v>0.031</v>
      </c>
    </row>
    <row r="252" spans="11:12" ht="15.75">
      <c r="K252" s="8">
        <f t="shared" si="5"/>
        <v>1.4207908422523834</v>
      </c>
      <c r="L252" s="8">
        <v>0.031100000000000003</v>
      </c>
    </row>
    <row r="253" spans="11:12" ht="15.75">
      <c r="K253" s="8">
        <f t="shared" si="5"/>
        <v>1.4231915882802906</v>
      </c>
      <c r="L253" s="8">
        <v>0.031200000000000002</v>
      </c>
    </row>
    <row r="254" spans="11:12" ht="15.75">
      <c r="K254" s="8">
        <f t="shared" si="5"/>
        <v>1.425588580884991</v>
      </c>
      <c r="L254" s="8">
        <v>0.0313</v>
      </c>
    </row>
    <row r="255" spans="11:12" ht="15.75">
      <c r="K255" s="8">
        <f t="shared" si="5"/>
        <v>1.4279818377447706</v>
      </c>
      <c r="L255" s="8">
        <v>0.031400000000000004</v>
      </c>
    </row>
    <row r="256" spans="11:12" ht="15.75">
      <c r="K256" s="8">
        <f t="shared" si="5"/>
        <v>1.4303713763990524</v>
      </c>
      <c r="L256" s="8">
        <v>0.0315</v>
      </c>
    </row>
    <row r="257" spans="11:12" ht="15.75">
      <c r="K257" s="8">
        <f t="shared" si="5"/>
        <v>1.4327572142499265</v>
      </c>
      <c r="L257" s="8">
        <v>0.0316</v>
      </c>
    </row>
    <row r="258" spans="11:12" ht="15.75">
      <c r="K258" s="8">
        <f t="shared" si="5"/>
        <v>1.4351393685636487</v>
      </c>
      <c r="L258" s="8">
        <v>0.0317</v>
      </c>
    </row>
    <row r="259" spans="11:12" ht="15.75">
      <c r="K259" s="8">
        <f t="shared" si="5"/>
        <v>1.4375178564721294</v>
      </c>
      <c r="L259" s="8">
        <v>0.0318</v>
      </c>
    </row>
    <row r="260" spans="11:12" ht="15.75">
      <c r="K260" s="8">
        <f t="shared" si="5"/>
        <v>1.4398926949743909</v>
      </c>
      <c r="L260" s="8">
        <v>0.031900000000000005</v>
      </c>
    </row>
    <row r="261" spans="11:12" ht="15.75">
      <c r="K261" s="8">
        <f t="shared" si="5"/>
        <v>1.4422639009380125</v>
      </c>
      <c r="L261" s="8">
        <v>0.032</v>
      </c>
    </row>
    <row r="262" spans="11:12" ht="15.75">
      <c r="K262" s="8">
        <f t="shared" si="5"/>
        <v>1.4446314911005507</v>
      </c>
      <c r="L262" s="8">
        <v>0.032100000000000004</v>
      </c>
    </row>
    <row r="263" spans="11:12" ht="15.75">
      <c r="K263" s="8">
        <f t="shared" si="5"/>
        <v>1.446995482070943</v>
      </c>
      <c r="L263" s="8">
        <v>0.0322</v>
      </c>
    </row>
    <row r="264" spans="11:12" ht="15.75">
      <c r="K264" s="8">
        <f t="shared" si="5"/>
        <v>1.449355890330888</v>
      </c>
      <c r="L264" s="8">
        <v>0.0323</v>
      </c>
    </row>
    <row r="265" spans="11:12" ht="15.75">
      <c r="K265" s="8">
        <f t="shared" si="5"/>
        <v>1.451712732236212</v>
      </c>
      <c r="L265" s="8">
        <v>0.0324</v>
      </c>
    </row>
    <row r="266" spans="11:12" ht="15.75">
      <c r="K266" s="8">
        <f t="shared" si="5"/>
        <v>1.4540660240182115</v>
      </c>
      <c r="L266" s="8">
        <v>0.0325</v>
      </c>
    </row>
    <row r="267" spans="11:12" ht="15.75">
      <c r="K267" s="8">
        <f t="shared" si="5"/>
        <v>1.45641578178498</v>
      </c>
      <c r="L267" s="8">
        <v>0.032600000000000004</v>
      </c>
    </row>
    <row r="268" spans="11:12" ht="15.75">
      <c r="K268" s="8">
        <f t="shared" si="5"/>
        <v>1.4587620215227177</v>
      </c>
      <c r="L268" s="8">
        <v>0.0327</v>
      </c>
    </row>
    <row r="269" spans="11:12" ht="15.75">
      <c r="K269" s="8">
        <f t="shared" si="5"/>
        <v>1.4611047590970192</v>
      </c>
      <c r="L269" s="8">
        <v>0.0328</v>
      </c>
    </row>
    <row r="270" spans="11:12" ht="15.75">
      <c r="K270" s="8">
        <f t="shared" si="5"/>
        <v>1.4634440102541493</v>
      </c>
      <c r="L270" s="8">
        <v>0.0329</v>
      </c>
    </row>
    <row r="271" spans="11:12" ht="15.75">
      <c r="K271" s="8">
        <f t="shared" si="5"/>
        <v>1.4657797906222974</v>
      </c>
      <c r="L271" s="8">
        <v>0.033</v>
      </c>
    </row>
    <row r="272" spans="11:12" ht="15.75">
      <c r="K272" s="8">
        <f t="shared" si="5"/>
        <v>1.4681121157128152</v>
      </c>
      <c r="L272" s="8">
        <v>0.033100000000000004</v>
      </c>
    </row>
    <row r="273" spans="11:12" ht="15.75">
      <c r="K273" s="8">
        <f t="shared" si="5"/>
        <v>1.4704410009214397</v>
      </c>
      <c r="L273" s="8">
        <v>0.0332</v>
      </c>
    </row>
    <row r="274" spans="11:12" ht="15.75">
      <c r="K274" s="8">
        <f t="shared" si="5"/>
        <v>1.4727664615294997</v>
      </c>
      <c r="L274" s="8">
        <v>0.0333</v>
      </c>
    </row>
    <row r="275" spans="11:12" ht="15.75">
      <c r="K275" s="8">
        <f t="shared" si="5"/>
        <v>1.4750885127051028</v>
      </c>
      <c r="L275" s="8">
        <v>0.0334</v>
      </c>
    </row>
    <row r="276" spans="11:12" ht="15.75">
      <c r="K276" s="8">
        <f t="shared" si="5"/>
        <v>1.477407169504311</v>
      </c>
      <c r="L276" s="8">
        <v>0.0335</v>
      </c>
    </row>
    <row r="277" spans="11:12" ht="15.75">
      <c r="K277" s="8">
        <f t="shared" si="5"/>
        <v>1.479722446872298</v>
      </c>
      <c r="L277" s="8">
        <v>0.033600000000000005</v>
      </c>
    </row>
    <row r="278" spans="11:12" ht="15.75">
      <c r="K278" s="8">
        <f t="shared" si="5"/>
        <v>1.4820343596444912</v>
      </c>
      <c r="L278" s="8">
        <v>0.0337</v>
      </c>
    </row>
    <row r="279" spans="11:12" ht="15.75">
      <c r="K279" s="8">
        <f t="shared" si="5"/>
        <v>1.4843429225477003</v>
      </c>
      <c r="L279" s="8">
        <v>0.033800000000000004</v>
      </c>
    </row>
    <row r="280" spans="11:12" ht="15.75">
      <c r="K280" s="8">
        <f t="shared" si="5"/>
        <v>1.486648150201229</v>
      </c>
      <c r="L280" s="8">
        <v>0.0339</v>
      </c>
    </row>
    <row r="281" spans="11:12" ht="15.75">
      <c r="K281" s="8">
        <f t="shared" si="5"/>
        <v>1.488950057117973</v>
      </c>
      <c r="L281" s="8">
        <v>0.034</v>
      </c>
    </row>
    <row r="282" spans="11:12" ht="15.75">
      <c r="K282" s="8">
        <f t="shared" si="5"/>
        <v>1.4912486577055044</v>
      </c>
      <c r="L282" s="8">
        <v>0.0341</v>
      </c>
    </row>
    <row r="283" spans="11:12" ht="15.75">
      <c r="K283" s="8">
        <f t="shared" si="5"/>
        <v>1.49354396626714</v>
      </c>
      <c r="L283" s="8">
        <v>0.0342</v>
      </c>
    </row>
    <row r="284" spans="11:12" ht="15.75">
      <c r="K284" s="8">
        <f t="shared" si="5"/>
        <v>1.4958359970029975</v>
      </c>
      <c r="L284" s="8">
        <v>0.034300000000000004</v>
      </c>
    </row>
    <row r="285" spans="11:12" ht="15.75">
      <c r="K285" s="8">
        <f t="shared" si="5"/>
        <v>1.4981247640110364</v>
      </c>
      <c r="L285" s="8">
        <v>0.0344</v>
      </c>
    </row>
    <row r="286" spans="11:12" ht="15.75">
      <c r="K286" s="8">
        <f t="shared" si="5"/>
        <v>1.5004102812880875</v>
      </c>
      <c r="L286" s="8">
        <v>0.0345</v>
      </c>
    </row>
    <row r="287" spans="11:12" ht="15.75">
      <c r="K287" s="8">
        <f t="shared" si="5"/>
        <v>1.5026925627308665</v>
      </c>
      <c r="L287" s="8">
        <v>0.0346</v>
      </c>
    </row>
    <row r="288" spans="11:12" ht="15.75">
      <c r="K288" s="8">
        <f t="shared" si="5"/>
        <v>1.5049716221369773</v>
      </c>
      <c r="L288" s="8">
        <v>0.0347</v>
      </c>
    </row>
    <row r="289" spans="11:12" ht="15.75">
      <c r="K289" s="8">
        <f t="shared" si="5"/>
        <v>1.5072474732058996</v>
      </c>
      <c r="L289" s="8">
        <v>0.034800000000000005</v>
      </c>
    </row>
    <row r="290" spans="11:12" ht="15.75">
      <c r="K290" s="8">
        <f t="shared" si="5"/>
        <v>1.5095201295399654</v>
      </c>
      <c r="L290" s="8">
        <v>0.0349</v>
      </c>
    </row>
    <row r="291" spans="11:12" ht="15.75">
      <c r="K291" s="8">
        <f t="shared" si="5"/>
        <v>1.5117896046453245</v>
      </c>
      <c r="L291" s="8">
        <v>0.035</v>
      </c>
    </row>
    <row r="292" spans="11:12" ht="15.75">
      <c r="K292" s="8">
        <f t="shared" si="5"/>
        <v>1.5140559119328938</v>
      </c>
      <c r="L292" s="8">
        <v>0.0351</v>
      </c>
    </row>
    <row r="293" spans="11:12" ht="15.75">
      <c r="K293" s="8">
        <f t="shared" si="5"/>
        <v>1.5163190647192977</v>
      </c>
      <c r="L293" s="8">
        <v>0.0352</v>
      </c>
    </row>
    <row r="294" spans="11:12" ht="15.75">
      <c r="K294" s="8">
        <f aca="true" t="shared" si="6" ref="K294:K357">-2*SQRT(L294)*LOG((+$D$34/(3.7*$D$28))+(2.51/($D$33*SQRT(L294))))</f>
        <v>1.5185790762277966</v>
      </c>
      <c r="L294" s="8">
        <v>0.0353</v>
      </c>
    </row>
    <row r="295" spans="11:12" ht="15.75">
      <c r="K295" s="8">
        <f t="shared" si="6"/>
        <v>1.5208359595892018</v>
      </c>
      <c r="L295" s="8">
        <v>0.0354</v>
      </c>
    </row>
    <row r="296" spans="11:12" ht="15.75">
      <c r="K296" s="8">
        <f t="shared" si="6"/>
        <v>1.5230897278427789</v>
      </c>
      <c r="L296" s="8">
        <v>0.035500000000000004</v>
      </c>
    </row>
    <row r="297" spans="11:12" ht="15.75">
      <c r="K297" s="8">
        <f t="shared" si="6"/>
        <v>1.5253403939371433</v>
      </c>
      <c r="L297" s="8">
        <v>0.0356</v>
      </c>
    </row>
    <row r="298" spans="11:12" ht="15.75">
      <c r="K298" s="8">
        <f t="shared" si="6"/>
        <v>1.5275879707311395</v>
      </c>
      <c r="L298" s="8">
        <v>0.0357</v>
      </c>
    </row>
    <row r="299" spans="11:12" ht="15.75">
      <c r="K299" s="8">
        <f t="shared" si="6"/>
        <v>1.5298324709947133</v>
      </c>
      <c r="L299" s="8">
        <v>0.0358</v>
      </c>
    </row>
    <row r="300" spans="11:12" ht="15.75">
      <c r="K300" s="8">
        <f t="shared" si="6"/>
        <v>1.5320739074097713</v>
      </c>
      <c r="L300" s="8">
        <v>0.0359</v>
      </c>
    </row>
    <row r="301" spans="11:12" ht="15.75">
      <c r="K301" s="8">
        <f t="shared" si="6"/>
        <v>1.5343122925710302</v>
      </c>
      <c r="L301" s="8">
        <v>0.036000000000000004</v>
      </c>
    </row>
    <row r="302" spans="11:12" ht="15.75">
      <c r="K302" s="8">
        <f t="shared" si="6"/>
        <v>1.536547638986855</v>
      </c>
      <c r="L302" s="8">
        <v>0.0361</v>
      </c>
    </row>
    <row r="303" spans="11:12" ht="15.75">
      <c r="K303" s="8">
        <f t="shared" si="6"/>
        <v>1.5387799590800884</v>
      </c>
      <c r="L303" s="8">
        <v>0.0362</v>
      </c>
    </row>
    <row r="304" spans="11:12" ht="15.75">
      <c r="K304" s="8">
        <f t="shared" si="6"/>
        <v>1.5410092651888683</v>
      </c>
      <c r="L304" s="8">
        <v>0.0363</v>
      </c>
    </row>
    <row r="305" spans="11:12" ht="15.75">
      <c r="K305" s="8">
        <f t="shared" si="6"/>
        <v>1.543235569567436</v>
      </c>
      <c r="L305" s="8">
        <v>0.0364</v>
      </c>
    </row>
    <row r="306" spans="11:12" ht="15.75">
      <c r="K306" s="8">
        <f t="shared" si="6"/>
        <v>1.5454588843869344</v>
      </c>
      <c r="L306" s="8">
        <v>0.036500000000000005</v>
      </c>
    </row>
    <row r="307" spans="11:12" ht="15.75">
      <c r="K307" s="8">
        <f t="shared" si="6"/>
        <v>1.5476792217361957</v>
      </c>
      <c r="L307" s="8">
        <v>0.0366</v>
      </c>
    </row>
    <row r="308" spans="11:12" ht="15.75">
      <c r="K308" s="8">
        <f t="shared" si="6"/>
        <v>1.5498965936225229</v>
      </c>
      <c r="L308" s="8">
        <v>0.0367</v>
      </c>
    </row>
    <row r="309" spans="11:12" ht="15.75">
      <c r="K309" s="8">
        <f t="shared" si="6"/>
        <v>1.5521110119724553</v>
      </c>
      <c r="L309" s="8">
        <v>0.0368</v>
      </c>
    </row>
    <row r="310" spans="11:12" ht="15.75">
      <c r="K310" s="8">
        <f t="shared" si="6"/>
        <v>1.554322488632532</v>
      </c>
      <c r="L310" s="8">
        <v>0.0369</v>
      </c>
    </row>
    <row r="311" spans="11:12" ht="15.75">
      <c r="K311" s="8">
        <f t="shared" si="6"/>
        <v>1.5565310353700406</v>
      </c>
      <c r="L311" s="8">
        <v>0.037</v>
      </c>
    </row>
    <row r="312" spans="11:12" ht="15.75">
      <c r="K312" s="8">
        <f t="shared" si="6"/>
        <v>1.5587366638737599</v>
      </c>
      <c r="L312" s="8">
        <v>0.0371</v>
      </c>
    </row>
    <row r="313" spans="11:12" ht="15.75">
      <c r="K313" s="8">
        <f t="shared" si="6"/>
        <v>1.5609393857546927</v>
      </c>
      <c r="L313" s="8">
        <v>0.037200000000000004</v>
      </c>
    </row>
    <row r="314" spans="11:12" ht="15.75">
      <c r="K314" s="8">
        <f t="shared" si="6"/>
        <v>1.5631392125467904</v>
      </c>
      <c r="L314" s="8">
        <v>0.0373</v>
      </c>
    </row>
    <row r="315" spans="11:12" ht="15.75">
      <c r="K315" s="8">
        <f t="shared" si="6"/>
        <v>1.5653361557076677</v>
      </c>
      <c r="L315" s="8">
        <v>0.0374</v>
      </c>
    </row>
    <row r="316" spans="11:12" ht="15.75">
      <c r="K316" s="8">
        <f t="shared" si="6"/>
        <v>1.5675302266193092</v>
      </c>
      <c r="L316" s="8">
        <v>0.0375</v>
      </c>
    </row>
    <row r="317" spans="11:12" ht="15.75">
      <c r="K317" s="8">
        <f t="shared" si="6"/>
        <v>1.5697214365887693</v>
      </c>
      <c r="L317" s="8">
        <v>0.0376</v>
      </c>
    </row>
    <row r="318" spans="11:12" ht="15.75">
      <c r="K318" s="8">
        <f t="shared" si="6"/>
        <v>1.5719097968488618</v>
      </c>
      <c r="L318" s="8">
        <v>0.037700000000000004</v>
      </c>
    </row>
    <row r="319" spans="11:12" ht="15.75">
      <c r="K319" s="8">
        <f t="shared" si="6"/>
        <v>1.5740953185588409</v>
      </c>
      <c r="L319" s="8">
        <v>0.0378</v>
      </c>
    </row>
    <row r="320" spans="11:12" ht="15.75">
      <c r="K320" s="8">
        <f t="shared" si="6"/>
        <v>1.5762780128050777</v>
      </c>
      <c r="L320" s="8">
        <v>0.0379</v>
      </c>
    </row>
    <row r="321" spans="11:12" ht="15.75">
      <c r="K321" s="8">
        <f t="shared" si="6"/>
        <v>1.578457890601723</v>
      </c>
      <c r="L321" s="8">
        <v>0.038</v>
      </c>
    </row>
    <row r="322" spans="11:12" ht="15.75">
      <c r="K322" s="8">
        <f t="shared" si="6"/>
        <v>1.5806349628913692</v>
      </c>
      <c r="L322" s="8">
        <v>0.0381</v>
      </c>
    </row>
    <row r="323" spans="11:12" ht="15.75">
      <c r="K323" s="8">
        <f t="shared" si="6"/>
        <v>1.5828092405456977</v>
      </c>
      <c r="L323" s="8">
        <v>0.038200000000000005</v>
      </c>
    </row>
    <row r="324" spans="11:12" ht="15.75">
      <c r="K324" s="8">
        <f t="shared" si="6"/>
        <v>1.5849807343661237</v>
      </c>
      <c r="L324" s="8">
        <v>0.0383</v>
      </c>
    </row>
    <row r="325" spans="11:12" ht="15.75">
      <c r="K325" s="8">
        <f t="shared" si="6"/>
        <v>1.5871494550844314</v>
      </c>
      <c r="L325" s="8">
        <v>0.038400000000000004</v>
      </c>
    </row>
    <row r="326" spans="11:12" ht="15.75">
      <c r="K326" s="8">
        <f t="shared" si="6"/>
        <v>1.5893154133634018</v>
      </c>
      <c r="L326" s="8">
        <v>0.0385</v>
      </c>
    </row>
    <row r="327" spans="11:12" ht="15.75">
      <c r="K327" s="8">
        <f t="shared" si="6"/>
        <v>1.5914786197974338</v>
      </c>
      <c r="L327" s="8">
        <v>0.0386</v>
      </c>
    </row>
    <row r="328" spans="11:12" ht="15.75">
      <c r="K328" s="8">
        <f t="shared" si="6"/>
        <v>1.5936390849131574</v>
      </c>
      <c r="L328" s="8">
        <v>0.0387</v>
      </c>
    </row>
    <row r="329" spans="11:12" ht="15.75">
      <c r="K329" s="8">
        <f t="shared" si="6"/>
        <v>1.5957968191700405</v>
      </c>
      <c r="L329" s="8">
        <v>0.0388</v>
      </c>
    </row>
    <row r="330" spans="11:12" ht="15.75">
      <c r="K330" s="8">
        <f t="shared" si="6"/>
        <v>1.5979518329609899</v>
      </c>
      <c r="L330" s="8">
        <v>0.038900000000000004</v>
      </c>
    </row>
    <row r="331" spans="11:12" ht="15.75">
      <c r="K331" s="8">
        <f t="shared" si="6"/>
        <v>1.600104136612941</v>
      </c>
      <c r="L331" s="8">
        <v>0.039</v>
      </c>
    </row>
    <row r="332" spans="11:12" ht="15.75">
      <c r="K332" s="8">
        <f t="shared" si="6"/>
        <v>1.602253740387447</v>
      </c>
      <c r="L332" s="8">
        <v>0.0391</v>
      </c>
    </row>
    <row r="333" spans="11:12" ht="15.75">
      <c r="K333" s="8">
        <f t="shared" si="6"/>
        <v>1.604400654481256</v>
      </c>
      <c r="L333" s="8">
        <v>0.0392</v>
      </c>
    </row>
    <row r="334" spans="11:12" ht="15.75">
      <c r="K334" s="8">
        <f t="shared" si="6"/>
        <v>1.6065448890268843</v>
      </c>
      <c r="L334" s="8">
        <v>0.0393</v>
      </c>
    </row>
    <row r="335" spans="11:12" ht="15.75">
      <c r="K335" s="8">
        <f t="shared" si="6"/>
        <v>1.608686454093183</v>
      </c>
      <c r="L335" s="8">
        <v>0.039400000000000004</v>
      </c>
    </row>
    <row r="336" spans="11:12" ht="15.75">
      <c r="K336" s="8">
        <f t="shared" si="6"/>
        <v>1.6108253596858972</v>
      </c>
      <c r="L336" s="8">
        <v>0.0395</v>
      </c>
    </row>
    <row r="337" spans="11:12" ht="15.75">
      <c r="K337" s="8">
        <f t="shared" si="6"/>
        <v>1.6129616157482205</v>
      </c>
      <c r="L337" s="8">
        <v>0.0396</v>
      </c>
    </row>
    <row r="338" spans="11:12" ht="15.75">
      <c r="K338" s="8">
        <f t="shared" si="6"/>
        <v>1.6150952321613405</v>
      </c>
      <c r="L338" s="8">
        <v>0.0397</v>
      </c>
    </row>
    <row r="339" spans="11:12" ht="15.75">
      <c r="K339" s="8">
        <f t="shared" si="6"/>
        <v>1.6172262187449813</v>
      </c>
      <c r="L339" s="8">
        <v>0.0398</v>
      </c>
    </row>
    <row r="340" spans="11:12" ht="15.75">
      <c r="K340" s="8">
        <f t="shared" si="6"/>
        <v>1.619354585257938</v>
      </c>
      <c r="L340" s="8">
        <v>0.039900000000000005</v>
      </c>
    </row>
    <row r="341" spans="11:12" ht="15.75">
      <c r="K341" s="8">
        <f t="shared" si="6"/>
        <v>1.6214803413986059</v>
      </c>
      <c r="L341" s="8">
        <v>0.04</v>
      </c>
    </row>
    <row r="342" spans="11:12" ht="15.75">
      <c r="K342" s="8">
        <f t="shared" si="6"/>
        <v>1.6236034968055029</v>
      </c>
      <c r="L342" s="8">
        <v>0.040100000000000004</v>
      </c>
    </row>
    <row r="343" spans="11:12" ht="15.75">
      <c r="K343" s="8">
        <f t="shared" si="6"/>
        <v>1.6257240610577879</v>
      </c>
      <c r="L343" s="8">
        <v>0.0402</v>
      </c>
    </row>
    <row r="344" spans="11:12" ht="15.75">
      <c r="K344" s="8">
        <f t="shared" si="6"/>
        <v>1.6278420436757723</v>
      </c>
      <c r="L344" s="8">
        <v>0.0403</v>
      </c>
    </row>
    <row r="345" spans="11:12" ht="15.75">
      <c r="K345" s="8">
        <f t="shared" si="6"/>
        <v>1.6299574541214243</v>
      </c>
      <c r="L345" s="8">
        <v>0.0404</v>
      </c>
    </row>
    <row r="346" spans="11:12" ht="15.75">
      <c r="K346" s="8">
        <f t="shared" si="6"/>
        <v>1.6320703017988716</v>
      </c>
      <c r="L346" s="8">
        <v>0.0405</v>
      </c>
    </row>
    <row r="347" spans="11:12" ht="15.75">
      <c r="K347" s="8">
        <f t="shared" si="6"/>
        <v>1.634180596054894</v>
      </c>
      <c r="L347" s="8">
        <v>0.040600000000000004</v>
      </c>
    </row>
    <row r="348" spans="11:12" ht="15.75">
      <c r="K348" s="8">
        <f t="shared" si="6"/>
        <v>1.6362883461794147</v>
      </c>
      <c r="L348" s="8">
        <v>0.0407</v>
      </c>
    </row>
    <row r="349" spans="11:12" ht="15.75">
      <c r="K349" s="8">
        <f t="shared" si="6"/>
        <v>1.6383935614059832</v>
      </c>
      <c r="L349" s="8">
        <v>0.0408</v>
      </c>
    </row>
    <row r="350" spans="11:12" ht="15.75">
      <c r="K350" s="8">
        <f t="shared" si="6"/>
        <v>1.6404962509122536</v>
      </c>
      <c r="L350" s="8">
        <v>0.0409</v>
      </c>
    </row>
    <row r="351" spans="11:12" ht="15.75">
      <c r="K351" s="8">
        <f t="shared" si="6"/>
        <v>1.6425964238204593</v>
      </c>
      <c r="L351" s="8">
        <v>0.041</v>
      </c>
    </row>
    <row r="352" spans="11:12" ht="15.75">
      <c r="K352" s="8">
        <f t="shared" si="6"/>
        <v>1.6446940891978805</v>
      </c>
      <c r="L352" s="8">
        <v>0.041100000000000005</v>
      </c>
    </row>
    <row r="353" spans="11:12" ht="15.75">
      <c r="K353" s="8">
        <f t="shared" si="6"/>
        <v>1.6467892560573079</v>
      </c>
      <c r="L353" s="8">
        <v>0.0412</v>
      </c>
    </row>
    <row r="354" spans="11:12" ht="15.75">
      <c r="K354" s="8">
        <f t="shared" si="6"/>
        <v>1.6488819333575007</v>
      </c>
      <c r="L354" s="8">
        <v>0.0413</v>
      </c>
    </row>
    <row r="355" spans="11:12" ht="15.75">
      <c r="K355" s="8">
        <f t="shared" si="6"/>
        <v>1.6509721300036402</v>
      </c>
      <c r="L355" s="8">
        <v>0.0414</v>
      </c>
    </row>
    <row r="356" spans="11:12" ht="15.75">
      <c r="K356" s="8">
        <f t="shared" si="6"/>
        <v>1.6530598548477773</v>
      </c>
      <c r="L356" s="8">
        <v>0.0415</v>
      </c>
    </row>
    <row r="357" spans="11:12" ht="15.75">
      <c r="K357" s="8">
        <f t="shared" si="6"/>
        <v>1.6551451166892779</v>
      </c>
      <c r="L357" s="8">
        <v>0.041600000000000005</v>
      </c>
    </row>
    <row r="358" spans="11:12" ht="15.75">
      <c r="K358" s="8">
        <f aca="true" t="shared" si="7" ref="K358:K421">-2*SQRT(L358)*LOG((+$D$34/(3.7*$D$28))+(2.51/($D$33*SQRT(L358))))</f>
        <v>1.6572279242752588</v>
      </c>
      <c r="L358" s="8">
        <v>0.0417</v>
      </c>
    </row>
    <row r="359" spans="11:12" ht="15.75">
      <c r="K359" s="8">
        <f t="shared" si="7"/>
        <v>1.6593082863010262</v>
      </c>
      <c r="L359" s="8">
        <v>0.041800000000000004</v>
      </c>
    </row>
    <row r="360" spans="11:12" ht="15.75">
      <c r="K360" s="8">
        <f t="shared" si="7"/>
        <v>1.6613862114105002</v>
      </c>
      <c r="L360" s="8">
        <v>0.0419</v>
      </c>
    </row>
    <row r="361" spans="11:12" ht="15.75">
      <c r="K361" s="8">
        <f t="shared" si="7"/>
        <v>1.663461708196644</v>
      </c>
      <c r="L361" s="8">
        <v>0.042</v>
      </c>
    </row>
    <row r="362" spans="11:12" ht="15.75">
      <c r="K362" s="8">
        <f t="shared" si="7"/>
        <v>1.6655347852018814</v>
      </c>
      <c r="L362" s="8">
        <v>0.0421</v>
      </c>
    </row>
    <row r="363" spans="11:12" ht="15.75">
      <c r="K363" s="8">
        <f t="shared" si="7"/>
        <v>1.6676054509185145</v>
      </c>
      <c r="L363" s="8">
        <v>0.0422</v>
      </c>
    </row>
    <row r="364" spans="11:12" ht="15.75">
      <c r="K364" s="8">
        <f t="shared" si="7"/>
        <v>1.6696737137891335</v>
      </c>
      <c r="L364" s="8">
        <v>0.042300000000000004</v>
      </c>
    </row>
    <row r="365" spans="11:12" ht="15.75">
      <c r="K365" s="8">
        <f t="shared" si="7"/>
        <v>1.671739582207027</v>
      </c>
      <c r="L365" s="8">
        <v>0.0424</v>
      </c>
    </row>
    <row r="366" spans="11:12" ht="15.75">
      <c r="K366" s="8">
        <f t="shared" si="7"/>
        <v>1.6738030645165816</v>
      </c>
      <c r="L366" s="8">
        <v>0.0425</v>
      </c>
    </row>
    <row r="367" spans="11:12" ht="15.75">
      <c r="K367" s="8">
        <f t="shared" si="7"/>
        <v>1.6758641690136822</v>
      </c>
      <c r="L367" s="8">
        <v>0.0426</v>
      </c>
    </row>
    <row r="368" spans="11:12" ht="15.75">
      <c r="K368" s="8">
        <f t="shared" si="7"/>
        <v>1.6779229039461072</v>
      </c>
      <c r="L368" s="8">
        <v>0.0427</v>
      </c>
    </row>
    <row r="369" spans="11:12" ht="15.75">
      <c r="K369" s="8">
        <f t="shared" si="7"/>
        <v>1.6799792775139166</v>
      </c>
      <c r="L369" s="8">
        <v>0.042800000000000005</v>
      </c>
    </row>
    <row r="370" spans="11:12" ht="15.75">
      <c r="K370" s="8">
        <f t="shared" si="7"/>
        <v>1.6820332978698411</v>
      </c>
      <c r="L370" s="8">
        <v>0.0429</v>
      </c>
    </row>
    <row r="371" spans="11:12" ht="15.75">
      <c r="K371" s="8">
        <f t="shared" si="7"/>
        <v>1.6840849731196628</v>
      </c>
      <c r="L371" s="8">
        <v>0.043000000000000003</v>
      </c>
    </row>
    <row r="372" spans="11:12" ht="15.75">
      <c r="K372" s="8">
        <f t="shared" si="7"/>
        <v>1.6861343113225933</v>
      </c>
      <c r="L372" s="8">
        <v>0.0431</v>
      </c>
    </row>
    <row r="373" spans="11:12" ht="15.75">
      <c r="K373" s="8">
        <f t="shared" si="7"/>
        <v>1.68818132049165</v>
      </c>
      <c r="L373" s="8">
        <v>0.0432</v>
      </c>
    </row>
    <row r="374" spans="11:12" ht="15.75">
      <c r="K374" s="8">
        <f t="shared" si="7"/>
        <v>1.690226008594024</v>
      </c>
      <c r="L374" s="8">
        <v>0.043300000000000005</v>
      </c>
    </row>
    <row r="375" spans="11:12" ht="15.75">
      <c r="K375" s="8">
        <f t="shared" si="7"/>
        <v>1.6922683835514496</v>
      </c>
      <c r="L375" s="8">
        <v>0.0434</v>
      </c>
    </row>
    <row r="376" spans="11:12" ht="15.75">
      <c r="K376" s="8">
        <f t="shared" si="7"/>
        <v>1.6943084532405648</v>
      </c>
      <c r="L376" s="8">
        <v>0.043500000000000004</v>
      </c>
    </row>
    <row r="377" spans="11:12" ht="15.75">
      <c r="K377" s="8">
        <f t="shared" si="7"/>
        <v>1.6963462254932722</v>
      </c>
      <c r="L377" s="8">
        <v>0.0436</v>
      </c>
    </row>
    <row r="378" spans="11:12" ht="15.75">
      <c r="K378" s="8">
        <f t="shared" si="7"/>
        <v>1.6983817080970944</v>
      </c>
      <c r="L378" s="8">
        <v>0.0437</v>
      </c>
    </row>
    <row r="379" spans="11:12" ht="15.75">
      <c r="K379" s="8">
        <f t="shared" si="7"/>
        <v>1.7004149087955256</v>
      </c>
      <c r="L379" s="8">
        <v>0.0438</v>
      </c>
    </row>
    <row r="380" spans="11:12" ht="15.75">
      <c r="K380" s="8">
        <f t="shared" si="7"/>
        <v>1.7024458352883798</v>
      </c>
      <c r="L380" s="8">
        <v>0.0439</v>
      </c>
    </row>
    <row r="381" spans="11:12" ht="15.75">
      <c r="K381" s="8">
        <f t="shared" si="7"/>
        <v>1.704474495232136</v>
      </c>
      <c r="L381" s="8">
        <v>0.044000000000000004</v>
      </c>
    </row>
    <row r="382" spans="11:12" ht="15.75">
      <c r="K382" s="8">
        <f t="shared" si="7"/>
        <v>1.7065008962402792</v>
      </c>
      <c r="L382" s="8">
        <v>0.0441</v>
      </c>
    </row>
    <row r="383" spans="11:12" ht="15.75">
      <c r="K383" s="8">
        <f t="shared" si="7"/>
        <v>1.7085250458836392</v>
      </c>
      <c r="L383" s="8">
        <v>0.0442</v>
      </c>
    </row>
    <row r="384" spans="11:12" ht="15.75">
      <c r="K384" s="8">
        <f t="shared" si="7"/>
        <v>1.7105469516907228</v>
      </c>
      <c r="L384" s="8">
        <v>0.0443</v>
      </c>
    </row>
    <row r="385" spans="11:12" ht="15.75">
      <c r="K385" s="8">
        <f t="shared" si="7"/>
        <v>1.7125666211480486</v>
      </c>
      <c r="L385" s="8">
        <v>0.0444</v>
      </c>
    </row>
    <row r="386" spans="11:12" ht="15.75">
      <c r="K386" s="8">
        <f t="shared" si="7"/>
        <v>1.7145840617004713</v>
      </c>
      <c r="L386" s="8">
        <v>0.044500000000000005</v>
      </c>
    </row>
    <row r="387" spans="11:12" ht="15.75">
      <c r="K387" s="8">
        <f t="shared" si="7"/>
        <v>1.7165992807515074</v>
      </c>
      <c r="L387" s="8">
        <v>0.0446</v>
      </c>
    </row>
    <row r="388" spans="11:12" ht="15.75">
      <c r="K388" s="8">
        <f t="shared" si="7"/>
        <v>1.7186122856636572</v>
      </c>
      <c r="L388" s="8">
        <v>0.044700000000000004</v>
      </c>
    </row>
    <row r="389" spans="11:12" ht="15.75">
      <c r="K389" s="8">
        <f t="shared" si="7"/>
        <v>1.7206230837587215</v>
      </c>
      <c r="L389" s="8">
        <v>0.0448</v>
      </c>
    </row>
    <row r="390" spans="11:12" ht="15.75">
      <c r="K390" s="8">
        <f t="shared" si="7"/>
        <v>1.7226316823181185</v>
      </c>
      <c r="L390" s="8">
        <v>0.0449</v>
      </c>
    </row>
    <row r="391" spans="11:12" ht="15.75">
      <c r="K391" s="8">
        <f t="shared" si="7"/>
        <v>1.7246380885831925</v>
      </c>
      <c r="L391" s="8">
        <v>0.045</v>
      </c>
    </row>
    <row r="392" spans="11:12" ht="15.75">
      <c r="K392" s="8">
        <f t="shared" si="7"/>
        <v>1.726642309755525</v>
      </c>
      <c r="L392" s="8">
        <v>0.0451</v>
      </c>
    </row>
    <row r="393" spans="11:12" ht="15.75">
      <c r="K393" s="8">
        <f t="shared" si="7"/>
        <v>1.72864435299724</v>
      </c>
      <c r="L393" s="8">
        <v>0.045200000000000004</v>
      </c>
    </row>
    <row r="394" spans="11:12" ht="15.75">
      <c r="K394" s="8">
        <f t="shared" si="7"/>
        <v>1.7306442254313052</v>
      </c>
      <c r="L394" s="8">
        <v>0.0453</v>
      </c>
    </row>
    <row r="395" spans="11:12" ht="15.75">
      <c r="K395" s="8">
        <f t="shared" si="7"/>
        <v>1.732641934141833</v>
      </c>
      <c r="L395" s="8">
        <v>0.0454</v>
      </c>
    </row>
    <row r="396" spans="11:12" ht="15.75">
      <c r="K396" s="8">
        <f t="shared" si="7"/>
        <v>1.7346374861743772</v>
      </c>
      <c r="L396" s="8">
        <v>0.0455</v>
      </c>
    </row>
    <row r="397" spans="11:12" ht="15.75">
      <c r="K397" s="8">
        <f t="shared" si="7"/>
        <v>1.7366308885362252</v>
      </c>
      <c r="L397" s="8">
        <v>0.0456</v>
      </c>
    </row>
    <row r="398" spans="11:12" ht="15.75">
      <c r="K398" s="8">
        <f t="shared" si="7"/>
        <v>1.7386221481966901</v>
      </c>
      <c r="L398" s="8">
        <v>0.045700000000000005</v>
      </c>
    </row>
    <row r="399" spans="11:12" ht="15.75">
      <c r="K399" s="8">
        <f t="shared" si="7"/>
        <v>1.740611272087399</v>
      </c>
      <c r="L399" s="8">
        <v>0.0458</v>
      </c>
    </row>
    <row r="400" spans="11:12" ht="15.75">
      <c r="K400" s="8">
        <f t="shared" si="7"/>
        <v>1.742598267102577</v>
      </c>
      <c r="L400" s="8">
        <v>0.0459</v>
      </c>
    </row>
    <row r="401" spans="11:12" ht="15.75">
      <c r="K401" s="8">
        <f t="shared" si="7"/>
        <v>1.7445831400993308</v>
      </c>
      <c r="L401" s="8">
        <v>0.046</v>
      </c>
    </row>
    <row r="402" spans="11:12" ht="15.75">
      <c r="K402" s="8">
        <f t="shared" si="7"/>
        <v>1.7465658978979284</v>
      </c>
      <c r="L402" s="8">
        <v>0.0461</v>
      </c>
    </row>
    <row r="403" spans="11:12" ht="15.75">
      <c r="K403" s="8">
        <f t="shared" si="7"/>
        <v>1.7485465472820745</v>
      </c>
      <c r="L403" s="8">
        <v>0.046200000000000005</v>
      </c>
    </row>
    <row r="404" spans="11:12" ht="15.75">
      <c r="K404" s="8">
        <f t="shared" si="7"/>
        <v>1.7505250949991868</v>
      </c>
      <c r="L404" s="8">
        <v>0.0463</v>
      </c>
    </row>
    <row r="405" spans="11:12" ht="15.75">
      <c r="K405" s="8">
        <f t="shared" si="7"/>
        <v>1.7525015477606665</v>
      </c>
      <c r="L405" s="8">
        <v>0.046400000000000004</v>
      </c>
    </row>
    <row r="406" spans="11:12" ht="15.75">
      <c r="K406" s="8">
        <f t="shared" si="7"/>
        <v>1.7544759122421685</v>
      </c>
      <c r="L406" s="8">
        <v>0.0465</v>
      </c>
    </row>
    <row r="407" spans="11:12" ht="15.75">
      <c r="K407" s="8">
        <f t="shared" si="7"/>
        <v>1.7564481950838653</v>
      </c>
      <c r="L407" s="8">
        <v>0.0466</v>
      </c>
    </row>
    <row r="408" spans="11:12" ht="15.75">
      <c r="K408" s="8">
        <f t="shared" si="7"/>
        <v>1.758418402890715</v>
      </c>
      <c r="L408" s="8">
        <v>0.046700000000000005</v>
      </c>
    </row>
    <row r="409" spans="11:12" ht="15.75">
      <c r="K409" s="8">
        <f t="shared" si="7"/>
        <v>1.7603865422327192</v>
      </c>
      <c r="L409" s="8">
        <v>0.0468</v>
      </c>
    </row>
    <row r="410" spans="11:12" ht="15.75">
      <c r="K410" s="8">
        <f t="shared" si="7"/>
        <v>1.7623526196451833</v>
      </c>
      <c r="L410" s="8">
        <v>0.046900000000000004</v>
      </c>
    </row>
    <row r="411" spans="11:12" ht="15.75">
      <c r="K411" s="8">
        <f t="shared" si="7"/>
        <v>1.7643166416289722</v>
      </c>
      <c r="L411" s="8">
        <v>0.047</v>
      </c>
    </row>
    <row r="412" spans="11:12" ht="15.75">
      <c r="K412" s="8">
        <f t="shared" si="7"/>
        <v>1.7662786146507663</v>
      </c>
      <c r="L412" s="8">
        <v>0.0471</v>
      </c>
    </row>
    <row r="413" spans="11:12" ht="15.75">
      <c r="K413" s="8">
        <f t="shared" si="7"/>
        <v>1.7682385451433111</v>
      </c>
      <c r="L413" s="8">
        <v>0.0472</v>
      </c>
    </row>
    <row r="414" spans="11:12" ht="15.75">
      <c r="K414" s="8">
        <f t="shared" si="7"/>
        <v>1.7701964395056666</v>
      </c>
      <c r="L414" s="8">
        <v>0.0473</v>
      </c>
    </row>
    <row r="415" spans="11:12" ht="15.75">
      <c r="K415" s="8">
        <f t="shared" si="7"/>
        <v>1.7721523041034553</v>
      </c>
      <c r="L415" s="8">
        <v>0.047400000000000005</v>
      </c>
    </row>
    <row r="416" spans="11:12" ht="15.75">
      <c r="K416" s="8">
        <f t="shared" si="7"/>
        <v>1.7741061452691058</v>
      </c>
      <c r="L416" s="8">
        <v>0.0475</v>
      </c>
    </row>
    <row r="417" spans="11:12" ht="15.75">
      <c r="K417" s="8">
        <f t="shared" si="7"/>
        <v>1.776057969302096</v>
      </c>
      <c r="L417" s="8">
        <v>0.0476</v>
      </c>
    </row>
    <row r="418" spans="11:12" ht="15.75">
      <c r="K418" s="8">
        <f t="shared" si="7"/>
        <v>1.7780077824691911</v>
      </c>
      <c r="L418" s="8">
        <v>0.0477</v>
      </c>
    </row>
    <row r="419" spans="11:12" ht="15.75">
      <c r="K419" s="8">
        <f t="shared" si="7"/>
        <v>1.7799555910046843</v>
      </c>
      <c r="L419" s="8">
        <v>0.0478</v>
      </c>
    </row>
    <row r="420" spans="11:12" ht="15.75">
      <c r="K420" s="8">
        <f t="shared" si="7"/>
        <v>1.7819014011106298</v>
      </c>
      <c r="L420" s="8">
        <v>0.047900000000000005</v>
      </c>
    </row>
    <row r="421" spans="11:12" ht="15.75">
      <c r="K421" s="8">
        <f t="shared" si="7"/>
        <v>1.7838452189570766</v>
      </c>
      <c r="L421" s="8">
        <v>0.048</v>
      </c>
    </row>
    <row r="422" spans="11:12" ht="15.75">
      <c r="K422" s="8">
        <f aca="true" t="shared" si="8" ref="K422:K485">-2*SQRT(L422)*LOG((+$D$34/(3.7*$D$28))+(2.51/($D$33*SQRT(L422))))</f>
        <v>1.785787050682302</v>
      </c>
      <c r="L422" s="8">
        <v>0.048100000000000004</v>
      </c>
    </row>
    <row r="423" spans="11:12" ht="15.75">
      <c r="K423" s="8">
        <f t="shared" si="8"/>
        <v>1.7877269023930362</v>
      </c>
      <c r="L423" s="8">
        <v>0.0482</v>
      </c>
    </row>
    <row r="424" spans="11:12" ht="15.75">
      <c r="K424" s="8">
        <f t="shared" si="8"/>
        <v>1.7896647801646937</v>
      </c>
      <c r="L424" s="8">
        <v>0.0483</v>
      </c>
    </row>
    <row r="425" spans="11:12" ht="15.75">
      <c r="K425" s="8">
        <f t="shared" si="8"/>
        <v>1.7916006900415953</v>
      </c>
      <c r="L425" s="8">
        <v>0.048400000000000006</v>
      </c>
    </row>
    <row r="426" spans="11:12" ht="15.75">
      <c r="K426" s="8">
        <f t="shared" si="8"/>
        <v>1.7935346380371917</v>
      </c>
      <c r="L426" s="8">
        <v>0.0485</v>
      </c>
    </row>
    <row r="427" spans="11:12" ht="15.75">
      <c r="K427" s="8">
        <f t="shared" si="8"/>
        <v>1.795466630134284</v>
      </c>
      <c r="L427" s="8">
        <v>0.048600000000000004</v>
      </c>
    </row>
    <row r="428" spans="11:12" ht="15.75">
      <c r="K428" s="8">
        <f t="shared" si="8"/>
        <v>1.7973966722852435</v>
      </c>
      <c r="L428" s="8">
        <v>0.0487</v>
      </c>
    </row>
    <row r="429" spans="11:12" ht="15.75">
      <c r="K429" s="8">
        <f t="shared" si="8"/>
        <v>1.799324770412225</v>
      </c>
      <c r="L429" s="8">
        <v>0.0488</v>
      </c>
    </row>
    <row r="430" spans="11:12" ht="15.75">
      <c r="K430" s="8">
        <f t="shared" si="8"/>
        <v>1.8012509304073865</v>
      </c>
      <c r="L430" s="8">
        <v>0.0489</v>
      </c>
    </row>
    <row r="431" spans="11:12" ht="15.75">
      <c r="K431" s="8">
        <f t="shared" si="8"/>
        <v>1.8031751581330968</v>
      </c>
      <c r="L431" s="8">
        <v>0.049</v>
      </c>
    </row>
    <row r="432" spans="11:12" ht="15.75">
      <c r="K432" s="8">
        <f t="shared" si="8"/>
        <v>1.8050974594221505</v>
      </c>
      <c r="L432" s="8">
        <v>0.049100000000000005</v>
      </c>
    </row>
    <row r="433" spans="11:12" ht="15.75">
      <c r="K433" s="8">
        <f t="shared" si="8"/>
        <v>1.8070178400779733</v>
      </c>
      <c r="L433" s="8">
        <v>0.0492</v>
      </c>
    </row>
    <row r="434" spans="11:12" ht="15.75">
      <c r="K434" s="8">
        <f t="shared" si="8"/>
        <v>1.8089363058748322</v>
      </c>
      <c r="L434" s="8">
        <v>0.049300000000000004</v>
      </c>
    </row>
    <row r="435" spans="11:12" ht="15.75">
      <c r="K435" s="8">
        <f t="shared" si="8"/>
        <v>1.8108528625580382</v>
      </c>
      <c r="L435" s="8">
        <v>0.0494</v>
      </c>
    </row>
    <row r="436" spans="11:12" ht="15.75">
      <c r="K436" s="8">
        <f t="shared" si="8"/>
        <v>1.8127675158441505</v>
      </c>
      <c r="L436" s="8">
        <v>0.0495</v>
      </c>
    </row>
    <row r="437" spans="11:12" ht="15.75">
      <c r="K437" s="8">
        <f t="shared" si="8"/>
        <v>1.8146802714211774</v>
      </c>
      <c r="L437" s="8">
        <v>0.049600000000000005</v>
      </c>
    </row>
    <row r="438" spans="11:12" ht="15.75">
      <c r="K438" s="8">
        <f t="shared" si="8"/>
        <v>1.8165911349487762</v>
      </c>
      <c r="L438" s="8">
        <v>0.0497</v>
      </c>
    </row>
    <row r="439" spans="11:12" ht="15.75">
      <c r="K439" s="8">
        <f t="shared" si="8"/>
        <v>1.8185001120584523</v>
      </c>
      <c r="L439" s="8">
        <v>0.049800000000000004</v>
      </c>
    </row>
    <row r="440" spans="11:12" ht="15.75">
      <c r="K440" s="8">
        <f t="shared" si="8"/>
        <v>1.820407208353752</v>
      </c>
      <c r="L440" s="8">
        <v>0.0499</v>
      </c>
    </row>
    <row r="441" spans="11:12" ht="15.75">
      <c r="K441" s="8">
        <f t="shared" si="8"/>
        <v>1.82231242941046</v>
      </c>
      <c r="L441" s="8">
        <v>0.05</v>
      </c>
    </row>
    <row r="442" spans="11:12" ht="15.75">
      <c r="K442" s="8">
        <f t="shared" si="8"/>
        <v>1.82421578077679</v>
      </c>
      <c r="L442" s="8">
        <v>0.050100000000000006</v>
      </c>
    </row>
    <row r="443" spans="11:12" ht="15.75">
      <c r="K443" s="8">
        <f t="shared" si="8"/>
        <v>1.826117267973577</v>
      </c>
      <c r="L443" s="8">
        <v>0.0502</v>
      </c>
    </row>
    <row r="444" spans="11:12" ht="15.75">
      <c r="K444" s="8">
        <f t="shared" si="8"/>
        <v>1.828016896494464</v>
      </c>
      <c r="L444" s="8">
        <v>0.050300000000000004</v>
      </c>
    </row>
    <row r="445" spans="11:12" ht="15.75">
      <c r="K445" s="8">
        <f t="shared" si="8"/>
        <v>1.8299146718060924</v>
      </c>
      <c r="L445" s="8">
        <v>0.0504</v>
      </c>
    </row>
    <row r="446" spans="11:12" ht="15.75">
      <c r="K446" s="8">
        <f t="shared" si="8"/>
        <v>1.8318105993482865</v>
      </c>
      <c r="L446" s="8">
        <v>0.0505</v>
      </c>
    </row>
    <row r="447" spans="11:12" ht="15.75">
      <c r="K447" s="8">
        <f t="shared" si="8"/>
        <v>1.8337046845342355</v>
      </c>
      <c r="L447" s="8">
        <v>0.0506</v>
      </c>
    </row>
    <row r="448" spans="11:12" ht="15.75">
      <c r="K448" s="8">
        <f t="shared" si="8"/>
        <v>1.8355969327506807</v>
      </c>
      <c r="L448" s="8">
        <v>0.0507</v>
      </c>
    </row>
    <row r="449" spans="11:12" ht="15.75">
      <c r="K449" s="8">
        <f t="shared" si="8"/>
        <v>1.8374873493580917</v>
      </c>
      <c r="L449" s="8">
        <v>0.050800000000000005</v>
      </c>
    </row>
    <row r="450" spans="11:12" ht="15.75">
      <c r="K450" s="8">
        <f t="shared" si="8"/>
        <v>1.8393759396908487</v>
      </c>
      <c r="L450" s="8">
        <v>0.0509</v>
      </c>
    </row>
    <row r="451" spans="11:12" ht="15.75">
      <c r="K451" s="8">
        <f t="shared" si="8"/>
        <v>1.8412627090574192</v>
      </c>
      <c r="L451" s="8">
        <v>0.051000000000000004</v>
      </c>
    </row>
    <row r="452" spans="11:12" ht="15.75">
      <c r="K452" s="8">
        <f t="shared" si="8"/>
        <v>1.8431476627405334</v>
      </c>
      <c r="L452" s="8">
        <v>0.0511</v>
      </c>
    </row>
    <row r="453" spans="11:12" ht="15.75">
      <c r="K453" s="8">
        <f t="shared" si="8"/>
        <v>1.8450308059973612</v>
      </c>
      <c r="L453" s="8">
        <v>0.0512</v>
      </c>
    </row>
    <row r="454" spans="11:12" ht="15.75">
      <c r="K454" s="8">
        <f t="shared" si="8"/>
        <v>1.8469121440596836</v>
      </c>
      <c r="L454" s="8">
        <v>0.051300000000000005</v>
      </c>
    </row>
    <row r="455" spans="11:12" ht="15.75">
      <c r="K455" s="8">
        <f t="shared" si="8"/>
        <v>1.8487916821340626</v>
      </c>
      <c r="L455" s="8">
        <v>0.0514</v>
      </c>
    </row>
    <row r="456" spans="11:12" ht="15.75">
      <c r="K456" s="8">
        <f t="shared" si="8"/>
        <v>1.8506694254020162</v>
      </c>
      <c r="L456" s="8">
        <v>0.051500000000000004</v>
      </c>
    </row>
    <row r="457" spans="11:12" ht="15.75">
      <c r="K457" s="8">
        <f t="shared" si="8"/>
        <v>1.8525453790201818</v>
      </c>
      <c r="L457" s="8">
        <v>0.0516</v>
      </c>
    </row>
    <row r="458" spans="11:12" ht="15.75">
      <c r="K458" s="8">
        <f t="shared" si="8"/>
        <v>1.854419548120487</v>
      </c>
      <c r="L458" s="8">
        <v>0.0517</v>
      </c>
    </row>
    <row r="459" spans="11:12" ht="15.75">
      <c r="K459" s="8">
        <f t="shared" si="8"/>
        <v>1.856291937810314</v>
      </c>
      <c r="L459" s="8">
        <v>0.0518</v>
      </c>
    </row>
    <row r="460" spans="11:12" ht="15.75">
      <c r="K460" s="8">
        <f t="shared" si="8"/>
        <v>1.8581625531726633</v>
      </c>
      <c r="L460" s="8">
        <v>0.0519</v>
      </c>
    </row>
    <row r="461" spans="11:12" ht="15.75">
      <c r="K461" s="8">
        <f t="shared" si="8"/>
        <v>1.8600313992663182</v>
      </c>
      <c r="L461" s="8">
        <v>0.052000000000000005</v>
      </c>
    </row>
    <row r="462" spans="11:12" ht="15.75">
      <c r="K462" s="8">
        <f t="shared" si="8"/>
        <v>1.861898481126005</v>
      </c>
      <c r="L462" s="8">
        <v>0.0521</v>
      </c>
    </row>
    <row r="463" spans="11:12" ht="15.75">
      <c r="K463" s="8">
        <f t="shared" si="8"/>
        <v>1.8637638037625535</v>
      </c>
      <c r="L463" s="8">
        <v>0.0522</v>
      </c>
    </row>
    <row r="464" spans="11:12" ht="15.75">
      <c r="K464" s="8">
        <f t="shared" si="8"/>
        <v>1.8656273721630559</v>
      </c>
      <c r="L464" s="8">
        <v>0.0523</v>
      </c>
    </row>
    <row r="465" spans="11:12" ht="15.75">
      <c r="K465" s="8">
        <f t="shared" si="8"/>
        <v>1.8674891912910252</v>
      </c>
      <c r="L465" s="8">
        <v>0.0524</v>
      </c>
    </row>
    <row r="466" spans="11:12" ht="15.75">
      <c r="K466" s="8">
        <f t="shared" si="8"/>
        <v>1.8693492660865476</v>
      </c>
      <c r="L466" s="8">
        <v>0.0525</v>
      </c>
    </row>
    <row r="467" spans="11:12" ht="15.75">
      <c r="K467" s="8">
        <f t="shared" si="8"/>
        <v>1.8712076014664425</v>
      </c>
      <c r="L467" s="8">
        <v>0.0526</v>
      </c>
    </row>
    <row r="468" spans="11:12" ht="15.75">
      <c r="K468" s="8">
        <f t="shared" si="8"/>
        <v>1.8730642023244117</v>
      </c>
      <c r="L468" s="8">
        <v>0.052700000000000004</v>
      </c>
    </row>
    <row r="469" spans="11:12" ht="15.75">
      <c r="K469" s="8">
        <f t="shared" si="8"/>
        <v>1.8749190735311938</v>
      </c>
      <c r="L469" s="8">
        <v>0.0528</v>
      </c>
    </row>
    <row r="470" spans="11:12" ht="15.75">
      <c r="K470" s="8">
        <f t="shared" si="8"/>
        <v>1.876772219934714</v>
      </c>
      <c r="L470" s="8">
        <v>0.0529</v>
      </c>
    </row>
    <row r="471" spans="11:12" ht="15.75">
      <c r="K471" s="8">
        <f t="shared" si="8"/>
        <v>1.8786236463602342</v>
      </c>
      <c r="L471" s="8">
        <v>0.053000000000000005</v>
      </c>
    </row>
    <row r="472" spans="11:12" ht="15.75">
      <c r="K472" s="8">
        <f t="shared" si="8"/>
        <v>1.8804733576105004</v>
      </c>
      <c r="L472" s="8">
        <v>0.0531</v>
      </c>
    </row>
    <row r="473" spans="11:12" ht="15.75">
      <c r="K473" s="8">
        <f t="shared" si="8"/>
        <v>1.8823213584658913</v>
      </c>
      <c r="L473" s="8">
        <v>0.053200000000000004</v>
      </c>
    </row>
    <row r="474" spans="11:12" ht="15.75">
      <c r="K474" s="8">
        <f t="shared" si="8"/>
        <v>1.8841676536845628</v>
      </c>
      <c r="L474" s="8">
        <v>0.0533</v>
      </c>
    </row>
    <row r="475" spans="11:12" ht="15.75">
      <c r="K475" s="8">
        <f t="shared" si="8"/>
        <v>1.8860122480025938</v>
      </c>
      <c r="L475" s="8">
        <v>0.0534</v>
      </c>
    </row>
    <row r="476" spans="11:12" ht="15.75">
      <c r="K476" s="8">
        <f t="shared" si="8"/>
        <v>1.8878551461341269</v>
      </c>
      <c r="L476" s="8">
        <v>0.0535</v>
      </c>
    </row>
    <row r="477" spans="11:12" ht="15.75">
      <c r="K477" s="8">
        <f t="shared" si="8"/>
        <v>1.8896963527715147</v>
      </c>
      <c r="L477" s="8">
        <v>0.0536</v>
      </c>
    </row>
    <row r="478" spans="11:12" ht="15.75">
      <c r="K478" s="8">
        <f t="shared" si="8"/>
        <v>1.8915358725854579</v>
      </c>
      <c r="L478" s="8">
        <v>0.053700000000000005</v>
      </c>
    </row>
    <row r="479" spans="11:12" ht="15.75">
      <c r="K479" s="8">
        <f t="shared" si="8"/>
        <v>1.893373710225145</v>
      </c>
      <c r="L479" s="8">
        <v>0.0538</v>
      </c>
    </row>
    <row r="480" spans="11:12" ht="15.75">
      <c r="K480" s="8">
        <f t="shared" si="8"/>
        <v>1.8952098703183928</v>
      </c>
      <c r="L480" s="8">
        <v>0.0539</v>
      </c>
    </row>
    <row r="481" spans="11:12" ht="15.75">
      <c r="K481" s="8">
        <f t="shared" si="8"/>
        <v>1.8970443574717832</v>
      </c>
      <c r="L481" s="8">
        <v>0.054</v>
      </c>
    </row>
    <row r="482" spans="11:12" ht="15.75">
      <c r="K482" s="8">
        <f t="shared" si="8"/>
        <v>1.8988771762707992</v>
      </c>
      <c r="L482" s="8">
        <v>0.0541</v>
      </c>
    </row>
    <row r="483" spans="11:12" ht="15.75">
      <c r="K483" s="8">
        <f t="shared" si="8"/>
        <v>1.9007083312799595</v>
      </c>
      <c r="L483" s="8">
        <v>0.054200000000000005</v>
      </c>
    </row>
    <row r="484" spans="11:12" ht="15.75">
      <c r="K484" s="8">
        <f t="shared" si="8"/>
        <v>1.9025378270429547</v>
      </c>
      <c r="L484" s="8">
        <v>0.0543</v>
      </c>
    </row>
    <row r="485" spans="11:12" ht="15.75">
      <c r="K485" s="8">
        <f t="shared" si="8"/>
        <v>1.9043656680827783</v>
      </c>
      <c r="L485" s="8">
        <v>0.054400000000000004</v>
      </c>
    </row>
    <row r="486" spans="11:12" ht="15.75">
      <c r="K486" s="8">
        <f aca="true" t="shared" si="9" ref="K486:K549">-2*SQRT(L486)*LOG((+$D$34/(3.7*$D$28))+(2.51/($D$33*SQRT(L486))))</f>
        <v>1.9061918589018596</v>
      </c>
      <c r="L486" s="8">
        <v>0.0545</v>
      </c>
    </row>
    <row r="487" spans="11:12" ht="15.75">
      <c r="K487" s="8">
        <f t="shared" si="9"/>
        <v>1.9080164039821952</v>
      </c>
      <c r="L487" s="8">
        <v>0.0546</v>
      </c>
    </row>
    <row r="488" spans="11:12" ht="15.75">
      <c r="K488" s="8">
        <f t="shared" si="9"/>
        <v>1.9098393077854772</v>
      </c>
      <c r="L488" s="8">
        <v>0.054700000000000006</v>
      </c>
    </row>
    <row r="489" spans="11:12" ht="15.75">
      <c r="K489" s="8">
        <f t="shared" si="9"/>
        <v>1.9116605747532236</v>
      </c>
      <c r="L489" s="8">
        <v>0.0548</v>
      </c>
    </row>
    <row r="490" spans="11:12" ht="15.75">
      <c r="K490" s="8">
        <f t="shared" si="9"/>
        <v>1.913480209306905</v>
      </c>
      <c r="L490" s="8">
        <v>0.054900000000000004</v>
      </c>
    </row>
    <row r="491" spans="11:12" ht="15.75">
      <c r="K491" s="8">
        <f t="shared" si="9"/>
        <v>1.9152982158480705</v>
      </c>
      <c r="L491" s="8">
        <v>0.055</v>
      </c>
    </row>
    <row r="492" spans="11:12" ht="15.75">
      <c r="K492" s="8">
        <f t="shared" si="9"/>
        <v>1.9171145987584763</v>
      </c>
      <c r="L492" s="8">
        <v>0.0551</v>
      </c>
    </row>
    <row r="493" spans="11:12" ht="15.75">
      <c r="K493" s="8">
        <f t="shared" si="9"/>
        <v>1.9189293624002064</v>
      </c>
      <c r="L493" s="8">
        <v>0.0552</v>
      </c>
    </row>
    <row r="494" spans="11:12" ht="15.75">
      <c r="K494" s="8">
        <f t="shared" si="9"/>
        <v>1.9207425111157994</v>
      </c>
      <c r="L494" s="8">
        <v>0.0553</v>
      </c>
    </row>
    <row r="495" spans="11:12" ht="15.75">
      <c r="K495" s="8">
        <f t="shared" si="9"/>
        <v>1.9225540492283697</v>
      </c>
      <c r="L495" s="8">
        <v>0.055400000000000005</v>
      </c>
    </row>
    <row r="496" spans="11:12" ht="15.75">
      <c r="K496" s="8">
        <f t="shared" si="9"/>
        <v>1.9243639810417281</v>
      </c>
      <c r="L496" s="8">
        <v>0.0555</v>
      </c>
    </row>
    <row r="497" spans="11:12" ht="15.75">
      <c r="K497" s="8">
        <f t="shared" si="9"/>
        <v>1.9261723108405053</v>
      </c>
      <c r="L497" s="8">
        <v>0.055600000000000004</v>
      </c>
    </row>
    <row r="498" spans="11:12" ht="15.75">
      <c r="K498" s="8">
        <f t="shared" si="9"/>
        <v>1.9279790428902692</v>
      </c>
      <c r="L498" s="8">
        <v>0.0557</v>
      </c>
    </row>
    <row r="499" spans="11:12" ht="15.75">
      <c r="K499" s="8">
        <f t="shared" si="9"/>
        <v>1.9297841814376437</v>
      </c>
      <c r="L499" s="8">
        <v>0.0558</v>
      </c>
    </row>
    <row r="500" spans="11:12" ht="15.75">
      <c r="K500" s="8">
        <f t="shared" si="9"/>
        <v>1.9315877307104274</v>
      </c>
      <c r="L500" s="8">
        <v>0.055900000000000005</v>
      </c>
    </row>
    <row r="501" spans="11:12" ht="15.75">
      <c r="K501" s="8">
        <f t="shared" si="9"/>
        <v>1.9333896949177105</v>
      </c>
      <c r="L501" s="8">
        <v>0.056</v>
      </c>
    </row>
    <row r="502" spans="11:12" ht="15.75">
      <c r="K502" s="8">
        <f t="shared" si="9"/>
        <v>1.9351900782499907</v>
      </c>
      <c r="L502" s="8">
        <v>0.056100000000000004</v>
      </c>
    </row>
    <row r="503" spans="11:12" ht="15.75">
      <c r="K503" s="8">
        <f t="shared" si="9"/>
        <v>1.9369888848792853</v>
      </c>
      <c r="L503" s="8">
        <v>0.0562</v>
      </c>
    </row>
    <row r="504" spans="11:12" ht="15.75">
      <c r="K504" s="8">
        <f t="shared" si="9"/>
        <v>1.938786118959251</v>
      </c>
      <c r="L504" s="8">
        <v>0.0563</v>
      </c>
    </row>
    <row r="505" spans="11:12" ht="15.75">
      <c r="K505" s="8">
        <f t="shared" si="9"/>
        <v>1.9405817846252917</v>
      </c>
      <c r="L505" s="8">
        <v>0.056400000000000006</v>
      </c>
    </row>
    <row r="506" spans="11:12" ht="15.75">
      <c r="K506" s="8">
        <f t="shared" si="9"/>
        <v>1.9423758859946725</v>
      </c>
      <c r="L506" s="8">
        <v>0.0565</v>
      </c>
    </row>
    <row r="507" spans="11:12" ht="15.75">
      <c r="K507" s="8">
        <f t="shared" si="9"/>
        <v>1.944168427166633</v>
      </c>
      <c r="L507" s="8">
        <v>0.056600000000000004</v>
      </c>
    </row>
    <row r="508" spans="11:12" ht="15.75">
      <c r="K508" s="8">
        <f t="shared" si="9"/>
        <v>1.945959412222495</v>
      </c>
      <c r="L508" s="8">
        <v>0.0567</v>
      </c>
    </row>
    <row r="509" spans="11:12" ht="15.75">
      <c r="K509" s="8">
        <f t="shared" si="9"/>
        <v>1.9477488452257732</v>
      </c>
      <c r="L509" s="8">
        <v>0.0568</v>
      </c>
    </row>
    <row r="510" spans="11:12" ht="15.75">
      <c r="K510" s="8">
        <f t="shared" si="9"/>
        <v>1.9495367302222848</v>
      </c>
      <c r="L510" s="8">
        <v>0.0569</v>
      </c>
    </row>
    <row r="511" spans="11:12" ht="15.75">
      <c r="K511" s="8">
        <f t="shared" si="9"/>
        <v>1.9513230712402554</v>
      </c>
      <c r="L511" s="8">
        <v>0.057</v>
      </c>
    </row>
    <row r="512" spans="11:12" ht="15.75">
      <c r="K512" s="8">
        <f t="shared" si="9"/>
        <v>1.9531078722904285</v>
      </c>
      <c r="L512" s="8">
        <v>0.057100000000000005</v>
      </c>
    </row>
    <row r="513" spans="11:12" ht="15.75">
      <c r="K513" s="8">
        <f t="shared" si="9"/>
        <v>1.9548911373661702</v>
      </c>
      <c r="L513" s="8">
        <v>0.0572</v>
      </c>
    </row>
    <row r="514" spans="11:12" ht="15.75">
      <c r="K514" s="8">
        <f t="shared" si="9"/>
        <v>1.956672870443574</v>
      </c>
      <c r="L514" s="8">
        <v>0.057300000000000004</v>
      </c>
    </row>
    <row r="515" spans="11:12" ht="15.75">
      <c r="K515" s="8">
        <f t="shared" si="9"/>
        <v>1.9584530754815677</v>
      </c>
      <c r="L515" s="8">
        <v>0.0574</v>
      </c>
    </row>
    <row r="516" spans="11:12" ht="15.75">
      <c r="K516" s="8">
        <f t="shared" si="9"/>
        <v>1.9602317564220146</v>
      </c>
      <c r="L516" s="8">
        <v>0.0575</v>
      </c>
    </row>
    <row r="517" spans="11:12" ht="15.75">
      <c r="K517" s="8">
        <f t="shared" si="9"/>
        <v>1.9620089171898183</v>
      </c>
      <c r="L517" s="8">
        <v>0.057600000000000005</v>
      </c>
    </row>
    <row r="518" spans="11:12" ht="15.75">
      <c r="K518" s="8">
        <f t="shared" si="9"/>
        <v>1.963784561693023</v>
      </c>
      <c r="L518" s="8">
        <v>0.0577</v>
      </c>
    </row>
    <row r="519" spans="11:12" ht="15.75">
      <c r="K519" s="8">
        <f t="shared" si="9"/>
        <v>1.9655586938229173</v>
      </c>
      <c r="L519" s="8">
        <v>0.057800000000000004</v>
      </c>
    </row>
    <row r="520" spans="11:12" ht="15.75">
      <c r="K520" s="8">
        <f t="shared" si="9"/>
        <v>1.967331317454133</v>
      </c>
      <c r="L520" s="8">
        <v>0.0579</v>
      </c>
    </row>
    <row r="521" spans="11:12" ht="15.75">
      <c r="K521" s="8">
        <f t="shared" si="9"/>
        <v>1.9691024364447445</v>
      </c>
      <c r="L521" s="8">
        <v>0.058</v>
      </c>
    </row>
    <row r="522" spans="11:12" ht="15.75">
      <c r="K522" s="8">
        <f t="shared" si="9"/>
        <v>1.9708720546363707</v>
      </c>
      <c r="L522" s="8">
        <v>0.058100000000000006</v>
      </c>
    </row>
    <row r="523" spans="11:12" ht="15.75">
      <c r="K523" s="8">
        <f t="shared" si="9"/>
        <v>1.9726401758542687</v>
      </c>
      <c r="L523" s="8">
        <v>0.0582</v>
      </c>
    </row>
    <row r="524" spans="11:12" ht="15.75">
      <c r="K524" s="8">
        <f t="shared" si="9"/>
        <v>1.974406803907436</v>
      </c>
      <c r="L524" s="8">
        <v>0.058300000000000005</v>
      </c>
    </row>
    <row r="525" spans="11:12" ht="15.75">
      <c r="K525" s="8">
        <f t="shared" si="9"/>
        <v>1.9761719425887039</v>
      </c>
      <c r="L525" s="8">
        <v>0.0584</v>
      </c>
    </row>
    <row r="526" spans="11:12" ht="15.75">
      <c r="K526" s="8">
        <f t="shared" si="9"/>
        <v>1.9779355956748355</v>
      </c>
      <c r="L526" s="8">
        <v>0.0585</v>
      </c>
    </row>
    <row r="527" spans="11:12" ht="15.75">
      <c r="K527" s="8">
        <f t="shared" si="9"/>
        <v>1.97969776692662</v>
      </c>
      <c r="L527" s="8">
        <v>0.0586</v>
      </c>
    </row>
    <row r="528" spans="11:12" ht="15.75">
      <c r="K528" s="8">
        <f t="shared" si="9"/>
        <v>1.9814584600889675</v>
      </c>
      <c r="L528" s="8">
        <v>0.0587</v>
      </c>
    </row>
    <row r="529" spans="11:12" ht="15.75">
      <c r="K529" s="8">
        <f t="shared" si="9"/>
        <v>1.9832176788910032</v>
      </c>
      <c r="L529" s="8">
        <v>0.058800000000000005</v>
      </c>
    </row>
    <row r="530" spans="11:12" ht="15.75">
      <c r="K530" s="8">
        <f t="shared" si="9"/>
        <v>1.9849754270461597</v>
      </c>
      <c r="L530" s="8">
        <v>0.0589</v>
      </c>
    </row>
    <row r="531" spans="11:12" ht="15.75">
      <c r="K531" s="8">
        <f t="shared" si="9"/>
        <v>1.9867317082522706</v>
      </c>
      <c r="L531" s="8">
        <v>0.059000000000000004</v>
      </c>
    </row>
    <row r="532" spans="11:12" ht="15.75">
      <c r="K532" s="8">
        <f t="shared" si="9"/>
        <v>1.9884865261916616</v>
      </c>
      <c r="L532" s="8">
        <v>0.0591</v>
      </c>
    </row>
    <row r="533" spans="11:12" ht="15.75">
      <c r="K533" s="8">
        <f t="shared" si="9"/>
        <v>1.9902398845312408</v>
      </c>
      <c r="L533" s="8">
        <v>0.0592</v>
      </c>
    </row>
    <row r="534" spans="11:12" ht="15.75">
      <c r="K534" s="8">
        <f t="shared" si="9"/>
        <v>1.9919917869225907</v>
      </c>
      <c r="L534" s="8">
        <v>0.059300000000000005</v>
      </c>
    </row>
    <row r="535" spans="11:12" ht="15.75">
      <c r="K535" s="8">
        <f t="shared" si="9"/>
        <v>1.9937422370020565</v>
      </c>
      <c r="L535" s="8">
        <v>0.0594</v>
      </c>
    </row>
    <row r="536" spans="11:12" ht="15.75">
      <c r="K536" s="8">
        <f t="shared" si="9"/>
        <v>1.995491238390836</v>
      </c>
      <c r="L536" s="8">
        <v>0.059500000000000004</v>
      </c>
    </row>
    <row r="537" spans="11:12" ht="15.75">
      <c r="K537" s="8">
        <f t="shared" si="9"/>
        <v>1.997238794695067</v>
      </c>
      <c r="L537" s="8">
        <v>0.0596</v>
      </c>
    </row>
    <row r="538" spans="11:12" ht="15.75">
      <c r="K538" s="8">
        <f t="shared" si="9"/>
        <v>1.9989849095059156</v>
      </c>
      <c r="L538" s="8">
        <v>0.0597</v>
      </c>
    </row>
    <row r="539" spans="11:12" ht="15.75">
      <c r="K539" s="8">
        <f t="shared" si="9"/>
        <v>2.0007295863996637</v>
      </c>
      <c r="L539" s="8">
        <v>0.059800000000000006</v>
      </c>
    </row>
    <row r="540" spans="11:12" ht="15.75">
      <c r="K540" s="8">
        <f t="shared" si="9"/>
        <v>2.002472828937794</v>
      </c>
      <c r="L540" s="8">
        <v>0.0599</v>
      </c>
    </row>
    <row r="541" spans="11:12" ht="15.75">
      <c r="K541" s="8">
        <f t="shared" si="9"/>
        <v>2.004214640667077</v>
      </c>
      <c r="L541" s="8">
        <v>0.06</v>
      </c>
    </row>
    <row r="542" spans="11:12" ht="15.75">
      <c r="K542" s="8">
        <f t="shared" si="9"/>
        <v>2.005955025119656</v>
      </c>
      <c r="L542" s="8">
        <v>0.0601</v>
      </c>
    </row>
    <row r="543" spans="11:12" ht="15.75">
      <c r="K543" s="8">
        <f t="shared" si="9"/>
        <v>2.007693985813129</v>
      </c>
      <c r="L543" s="8">
        <v>0.060200000000000004</v>
      </c>
    </row>
    <row r="544" spans="11:12" ht="15.75">
      <c r="K544" s="8">
        <f t="shared" si="9"/>
        <v>2.009431526250637</v>
      </c>
      <c r="L544" s="8">
        <v>0.0603</v>
      </c>
    </row>
    <row r="545" spans="11:12" ht="15.75">
      <c r="K545" s="8">
        <f t="shared" si="9"/>
        <v>2.011167649920945</v>
      </c>
      <c r="L545" s="8">
        <v>0.0604</v>
      </c>
    </row>
    <row r="546" spans="11:12" ht="15.75">
      <c r="K546" s="8">
        <f t="shared" si="9"/>
        <v>2.0129023602985225</v>
      </c>
      <c r="L546" s="8">
        <v>0.060500000000000005</v>
      </c>
    </row>
    <row r="547" spans="11:12" ht="15.75">
      <c r="K547" s="8">
        <f t="shared" si="9"/>
        <v>2.0146356608436284</v>
      </c>
      <c r="L547" s="8">
        <v>0.0606</v>
      </c>
    </row>
    <row r="548" spans="11:12" ht="15.75">
      <c r="K548" s="8">
        <f t="shared" si="9"/>
        <v>2.0163675550023914</v>
      </c>
      <c r="L548" s="8">
        <v>0.060700000000000004</v>
      </c>
    </row>
    <row r="549" spans="11:12" ht="15.75">
      <c r="K549" s="8">
        <f t="shared" si="9"/>
        <v>2.018098046206891</v>
      </c>
      <c r="L549" s="8">
        <v>0.0608</v>
      </c>
    </row>
    <row r="550" spans="11:12" ht="15.75">
      <c r="K550" s="8">
        <f aca="true" t="shared" si="10" ref="K550:K613">-2*SQRT(L550)*LOG((+$D$34/(3.7*$D$28))+(2.51/($D$33*SQRT(L550))))</f>
        <v>2.019827137875237</v>
      </c>
      <c r="L550" s="8">
        <v>0.0609</v>
      </c>
    </row>
    <row r="551" spans="11:12" ht="15.75">
      <c r="K551" s="8">
        <f t="shared" si="10"/>
        <v>2.0215548334116495</v>
      </c>
      <c r="L551" s="8">
        <v>0.061000000000000006</v>
      </c>
    </row>
    <row r="552" spans="11:12" ht="15.75">
      <c r="K552" s="8">
        <f t="shared" si="10"/>
        <v>2.0232811362065393</v>
      </c>
      <c r="L552" s="8">
        <v>0.0611</v>
      </c>
    </row>
    <row r="553" spans="11:12" ht="15.75">
      <c r="K553" s="8">
        <f t="shared" si="10"/>
        <v>2.0250060496365827</v>
      </c>
      <c r="L553" s="8">
        <v>0.061200000000000004</v>
      </c>
    </row>
    <row r="554" spans="11:12" ht="15.75">
      <c r="K554" s="8">
        <f t="shared" si="10"/>
        <v>2.026729577064803</v>
      </c>
      <c r="L554" s="8">
        <v>0.0613</v>
      </c>
    </row>
    <row r="555" spans="11:12" ht="15.75">
      <c r="K555" s="8">
        <f t="shared" si="10"/>
        <v>2.0284517218406473</v>
      </c>
      <c r="L555" s="8">
        <v>0.0614</v>
      </c>
    </row>
    <row r="556" spans="11:12" ht="15.75">
      <c r="K556" s="8">
        <f t="shared" si="10"/>
        <v>2.0301724873000597</v>
      </c>
      <c r="L556" s="8">
        <v>0.061500000000000006</v>
      </c>
    </row>
    <row r="557" spans="11:12" ht="15.75">
      <c r="K557" s="8">
        <f t="shared" si="10"/>
        <v>2.031891876765563</v>
      </c>
      <c r="L557" s="8">
        <v>0.0616</v>
      </c>
    </row>
    <row r="558" spans="11:12" ht="15.75">
      <c r="K558" s="8">
        <f t="shared" si="10"/>
        <v>2.0336098935463305</v>
      </c>
      <c r="L558" s="8">
        <v>0.061700000000000005</v>
      </c>
    </row>
    <row r="559" spans="11:12" ht="15.75">
      <c r="K559" s="8">
        <f t="shared" si="10"/>
        <v>2.03532654093826</v>
      </c>
      <c r="L559" s="8">
        <v>0.0618</v>
      </c>
    </row>
    <row r="560" spans="11:12" ht="15.75">
      <c r="K560" s="8">
        <f t="shared" si="10"/>
        <v>2.0370418222240545</v>
      </c>
      <c r="L560" s="8">
        <v>0.061900000000000004</v>
      </c>
    </row>
    <row r="561" spans="11:12" ht="15.75">
      <c r="K561" s="8">
        <f t="shared" si="10"/>
        <v>2.038755740673288</v>
      </c>
      <c r="L561" s="8">
        <v>0.062</v>
      </c>
    </row>
    <row r="562" spans="11:12" ht="15.75">
      <c r="K562" s="8">
        <f t="shared" si="10"/>
        <v>2.0404682995424857</v>
      </c>
      <c r="L562" s="8">
        <v>0.0621</v>
      </c>
    </row>
    <row r="563" spans="11:12" ht="15.75">
      <c r="K563" s="8">
        <f t="shared" si="10"/>
        <v>2.042179502075193</v>
      </c>
      <c r="L563" s="8">
        <v>0.062200000000000005</v>
      </c>
    </row>
    <row r="564" spans="11:12" ht="15.75">
      <c r="K564" s="8">
        <f t="shared" si="10"/>
        <v>2.043889351502049</v>
      </c>
      <c r="L564" s="8">
        <v>0.0623</v>
      </c>
    </row>
    <row r="565" spans="11:12" ht="15.75">
      <c r="K565" s="8">
        <f t="shared" si="10"/>
        <v>2.04559785104086</v>
      </c>
      <c r="L565" s="8">
        <v>0.062400000000000004</v>
      </c>
    </row>
    <row r="566" spans="11:12" ht="15.75">
      <c r="K566" s="8">
        <f t="shared" si="10"/>
        <v>2.0473050038966676</v>
      </c>
      <c r="L566" s="8">
        <v>0.0625</v>
      </c>
    </row>
    <row r="567" spans="11:12" ht="15.75">
      <c r="K567" s="8">
        <f t="shared" si="10"/>
        <v>2.0490108132618237</v>
      </c>
      <c r="L567" s="8">
        <v>0.0626</v>
      </c>
    </row>
    <row r="568" spans="11:12" ht="15.75">
      <c r="K568" s="8">
        <f t="shared" si="10"/>
        <v>2.050715282316055</v>
      </c>
      <c r="L568" s="8">
        <v>0.0627</v>
      </c>
    </row>
    <row r="569" spans="11:12" ht="15.75">
      <c r="K569" s="8">
        <f t="shared" si="10"/>
        <v>2.0524184142265396</v>
      </c>
      <c r="L569" s="8">
        <v>0.06280000000000001</v>
      </c>
    </row>
    <row r="570" spans="11:12" ht="15.75">
      <c r="K570" s="8">
        <f t="shared" si="10"/>
        <v>2.0541202121479727</v>
      </c>
      <c r="L570" s="8">
        <v>0.0629</v>
      </c>
    </row>
    <row r="571" spans="11:12" ht="15.75">
      <c r="K571" s="8">
        <f t="shared" si="10"/>
        <v>2.0558206792226352</v>
      </c>
      <c r="L571" s="8">
        <v>0.063</v>
      </c>
    </row>
    <row r="572" spans="11:12" ht="15.75">
      <c r="K572" s="8">
        <f t="shared" si="10"/>
        <v>2.0575198185804617</v>
      </c>
      <c r="L572" s="8">
        <v>0.0631</v>
      </c>
    </row>
    <row r="573" spans="11:12" ht="15.75">
      <c r="K573" s="8">
        <f t="shared" si="10"/>
        <v>2.059217633339113</v>
      </c>
      <c r="L573" s="8">
        <v>0.0632</v>
      </c>
    </row>
    <row r="574" spans="11:12" ht="15.75">
      <c r="K574" s="8">
        <f t="shared" si="10"/>
        <v>2.060914126604036</v>
      </c>
      <c r="L574" s="8">
        <v>0.06330000000000001</v>
      </c>
    </row>
    <row r="575" spans="11:12" ht="15.75">
      <c r="K575" s="8">
        <f t="shared" si="10"/>
        <v>2.062609301468537</v>
      </c>
      <c r="L575" s="8">
        <v>0.0634</v>
      </c>
    </row>
    <row r="576" spans="11:12" ht="15.75">
      <c r="K576" s="8">
        <f t="shared" si="10"/>
        <v>2.064303161013846</v>
      </c>
      <c r="L576" s="8">
        <v>0.0635</v>
      </c>
    </row>
    <row r="577" spans="11:12" ht="15.75">
      <c r="K577" s="8">
        <f t="shared" si="10"/>
        <v>2.0659957083091816</v>
      </c>
      <c r="L577" s="8">
        <v>0.0636</v>
      </c>
    </row>
    <row r="578" spans="11:12" ht="15.75">
      <c r="K578" s="8">
        <f t="shared" si="10"/>
        <v>2.067686946411817</v>
      </c>
      <c r="L578" s="8">
        <v>0.0637</v>
      </c>
    </row>
    <row r="579" spans="11:12" ht="15.75">
      <c r="K579" s="8">
        <f t="shared" si="10"/>
        <v>2.069376878367148</v>
      </c>
      <c r="L579" s="8">
        <v>0.06380000000000001</v>
      </c>
    </row>
    <row r="580" spans="11:12" ht="15.75">
      <c r="K580" s="8">
        <f t="shared" si="10"/>
        <v>2.0710655072087523</v>
      </c>
      <c r="L580" s="8">
        <v>0.0639</v>
      </c>
    </row>
    <row r="581" spans="11:12" ht="15.75">
      <c r="K581" s="8">
        <f t="shared" si="10"/>
        <v>2.072752835958458</v>
      </c>
      <c r="L581" s="8">
        <v>0.064</v>
      </c>
    </row>
    <row r="582" spans="11:12" ht="15.75">
      <c r="K582" s="8">
        <f t="shared" si="10"/>
        <v>2.074438867626406</v>
      </c>
      <c r="L582" s="8">
        <v>0.0641</v>
      </c>
    </row>
    <row r="583" spans="11:12" ht="15.75">
      <c r="K583" s="8">
        <f t="shared" si="10"/>
        <v>2.0761236052111136</v>
      </c>
      <c r="L583" s="8">
        <v>0.06420000000000001</v>
      </c>
    </row>
    <row r="584" spans="11:12" ht="15.75">
      <c r="K584" s="8">
        <f t="shared" si="10"/>
        <v>2.077807051699535</v>
      </c>
      <c r="L584" s="8">
        <v>0.0643</v>
      </c>
    </row>
    <row r="585" spans="11:12" ht="15.75">
      <c r="K585" s="8">
        <f t="shared" si="10"/>
        <v>2.079489210067127</v>
      </c>
      <c r="L585" s="8">
        <v>0.0644</v>
      </c>
    </row>
    <row r="586" spans="11:12" ht="15.75">
      <c r="K586" s="8">
        <f t="shared" si="10"/>
        <v>2.08117008327791</v>
      </c>
      <c r="L586" s="8">
        <v>0.0645</v>
      </c>
    </row>
    <row r="587" spans="11:12" ht="15.75">
      <c r="K587" s="8">
        <f t="shared" si="10"/>
        <v>2.0828496742845277</v>
      </c>
      <c r="L587" s="8">
        <v>0.0646</v>
      </c>
    </row>
    <row r="588" spans="11:12" ht="15.75">
      <c r="K588" s="8">
        <f t="shared" si="10"/>
        <v>2.084527986028311</v>
      </c>
      <c r="L588" s="8">
        <v>0.06470000000000001</v>
      </c>
    </row>
    <row r="589" spans="11:12" ht="15.75">
      <c r="K589" s="8">
        <f t="shared" si="10"/>
        <v>2.086205021439336</v>
      </c>
      <c r="L589" s="8">
        <v>0.0648</v>
      </c>
    </row>
    <row r="590" spans="11:12" ht="15.75">
      <c r="K590" s="8">
        <f t="shared" si="10"/>
        <v>2.0878807834364874</v>
      </c>
      <c r="L590" s="8">
        <v>0.0649</v>
      </c>
    </row>
    <row r="591" spans="11:12" ht="15.75">
      <c r="K591" s="8">
        <f t="shared" si="10"/>
        <v>2.0895552749275152</v>
      </c>
      <c r="L591" s="8">
        <v>0.065</v>
      </c>
    </row>
    <row r="592" spans="11:12" ht="15.75">
      <c r="K592" s="8">
        <f t="shared" si="10"/>
        <v>2.091228498809095</v>
      </c>
      <c r="L592" s="8">
        <v>0.0651</v>
      </c>
    </row>
    <row r="593" spans="11:12" ht="15.75">
      <c r="K593" s="8">
        <f t="shared" si="10"/>
        <v>2.092900457966889</v>
      </c>
      <c r="L593" s="8">
        <v>0.06520000000000001</v>
      </c>
    </row>
    <row r="594" spans="11:12" ht="15.75">
      <c r="K594" s="8">
        <f t="shared" si="10"/>
        <v>2.0945711552756014</v>
      </c>
      <c r="L594" s="8">
        <v>0.0653</v>
      </c>
    </row>
    <row r="595" spans="11:12" ht="15.75">
      <c r="K595" s="8">
        <f t="shared" si="10"/>
        <v>2.096240593599041</v>
      </c>
      <c r="L595" s="8">
        <v>0.0654</v>
      </c>
    </row>
    <row r="596" spans="11:12" ht="15.75">
      <c r="K596" s="8">
        <f t="shared" si="10"/>
        <v>2.097908775790174</v>
      </c>
      <c r="L596" s="8">
        <v>0.0655</v>
      </c>
    </row>
    <row r="597" spans="11:12" ht="15.75">
      <c r="K597" s="8">
        <f t="shared" si="10"/>
        <v>2.0995757046911856</v>
      </c>
      <c r="L597" s="8">
        <v>0.0656</v>
      </c>
    </row>
    <row r="598" spans="11:12" ht="15.75">
      <c r="K598" s="8">
        <f t="shared" si="10"/>
        <v>2.101241383133534</v>
      </c>
      <c r="L598" s="8">
        <v>0.06570000000000001</v>
      </c>
    </row>
    <row r="599" spans="11:12" ht="15.75">
      <c r="K599" s="8">
        <f t="shared" si="10"/>
        <v>2.1029058139380092</v>
      </c>
      <c r="L599" s="8">
        <v>0.0658</v>
      </c>
    </row>
    <row r="600" spans="11:12" ht="15.75">
      <c r="K600" s="8">
        <f t="shared" si="10"/>
        <v>2.1045689999147883</v>
      </c>
      <c r="L600" s="8">
        <v>0.0659</v>
      </c>
    </row>
    <row r="601" spans="11:12" ht="15.75">
      <c r="K601" s="8">
        <f t="shared" si="10"/>
        <v>2.106230943863492</v>
      </c>
      <c r="L601" s="8">
        <v>0.066</v>
      </c>
    </row>
    <row r="602" spans="11:12" ht="15.75">
      <c r="K602" s="8">
        <f t="shared" si="10"/>
        <v>2.1078916485732373</v>
      </c>
      <c r="L602" s="8">
        <v>0.0661</v>
      </c>
    </row>
    <row r="603" spans="11:12" ht="15.75">
      <c r="K603" s="8">
        <f t="shared" si="10"/>
        <v>2.1095511168226992</v>
      </c>
      <c r="L603" s="8">
        <v>0.06620000000000001</v>
      </c>
    </row>
    <row r="604" spans="11:12" ht="15.75">
      <c r="K604" s="8">
        <f t="shared" si="10"/>
        <v>2.1112093513801584</v>
      </c>
      <c r="L604" s="8">
        <v>0.0663</v>
      </c>
    </row>
    <row r="605" spans="11:12" ht="15.75">
      <c r="K605" s="8">
        <f t="shared" si="10"/>
        <v>2.11286635500356</v>
      </c>
      <c r="L605" s="8">
        <v>0.0664</v>
      </c>
    </row>
    <row r="606" spans="11:12" ht="15.75">
      <c r="K606" s="8">
        <f t="shared" si="10"/>
        <v>2.1145221304405633</v>
      </c>
      <c r="L606" s="8">
        <v>0.0665</v>
      </c>
    </row>
    <row r="607" spans="11:12" ht="15.75">
      <c r="K607" s="8">
        <f t="shared" si="10"/>
        <v>2.1161766804286026</v>
      </c>
      <c r="L607" s="8">
        <v>0.0666</v>
      </c>
    </row>
    <row r="608" spans="11:12" ht="15.75">
      <c r="K608" s="8">
        <f t="shared" si="10"/>
        <v>2.117830007694934</v>
      </c>
      <c r="L608" s="8">
        <v>0.06670000000000001</v>
      </c>
    </row>
    <row r="609" spans="11:12" ht="15.75">
      <c r="K609" s="8">
        <f t="shared" si="10"/>
        <v>2.1194821149566896</v>
      </c>
      <c r="L609" s="8">
        <v>0.0668</v>
      </c>
    </row>
    <row r="610" spans="11:12" ht="15.75">
      <c r="K610" s="8">
        <f t="shared" si="10"/>
        <v>2.121133004920933</v>
      </c>
      <c r="L610" s="8">
        <v>0.0669</v>
      </c>
    </row>
    <row r="611" spans="11:12" ht="15.75">
      <c r="K611" s="8">
        <f t="shared" si="10"/>
        <v>2.122782680284709</v>
      </c>
      <c r="L611" s="8">
        <v>0.067</v>
      </c>
    </row>
    <row r="612" spans="11:12" ht="15.75">
      <c r="K612" s="8">
        <f t="shared" si="10"/>
        <v>2.1244311437350962</v>
      </c>
      <c r="L612" s="8">
        <v>0.0671</v>
      </c>
    </row>
    <row r="613" spans="11:12" ht="15.75">
      <c r="K613" s="8">
        <f t="shared" si="10"/>
        <v>2.1260783979492572</v>
      </c>
      <c r="L613" s="8">
        <v>0.06720000000000001</v>
      </c>
    </row>
    <row r="614" spans="11:12" ht="15.75">
      <c r="K614" s="8">
        <f aca="true" t="shared" si="11" ref="K614:K677">-2*SQRT(L614)*LOG((+$D$34/(3.7*$D$28))+(2.51/($D$33*SQRT(L614))))</f>
        <v>2.127724445594493</v>
      </c>
      <c r="L614" s="8">
        <v>0.0673</v>
      </c>
    </row>
    <row r="615" spans="11:12" ht="15.75">
      <c r="K615" s="8">
        <f t="shared" si="11"/>
        <v>2.129369289328292</v>
      </c>
      <c r="L615" s="8">
        <v>0.0674</v>
      </c>
    </row>
    <row r="616" spans="11:12" ht="15.75">
      <c r="K616" s="8">
        <f t="shared" si="11"/>
        <v>2.131012931798379</v>
      </c>
      <c r="L616" s="8">
        <v>0.0675</v>
      </c>
    </row>
    <row r="617" spans="11:12" ht="15.75">
      <c r="K617" s="8">
        <f t="shared" si="11"/>
        <v>2.1326553756427673</v>
      </c>
      <c r="L617" s="8">
        <v>0.06760000000000001</v>
      </c>
    </row>
    <row r="618" spans="11:12" ht="15.75">
      <c r="K618" s="8">
        <f t="shared" si="11"/>
        <v>2.134296623489809</v>
      </c>
      <c r="L618" s="8">
        <v>0.0677</v>
      </c>
    </row>
    <row r="619" spans="11:12" ht="15.75">
      <c r="K619" s="8">
        <f t="shared" si="11"/>
        <v>2.135936677958244</v>
      </c>
      <c r="L619" s="8">
        <v>0.0678</v>
      </c>
    </row>
    <row r="620" spans="11:12" ht="15.75">
      <c r="K620" s="8">
        <f t="shared" si="11"/>
        <v>2.1375755416572484</v>
      </c>
      <c r="L620" s="8">
        <v>0.0679</v>
      </c>
    </row>
    <row r="621" spans="11:12" ht="15.75">
      <c r="K621" s="8">
        <f t="shared" si="11"/>
        <v>2.139213217186482</v>
      </c>
      <c r="L621" s="8">
        <v>0.068</v>
      </c>
    </row>
    <row r="622" spans="11:12" ht="15.75">
      <c r="K622" s="8">
        <f t="shared" si="11"/>
        <v>2.140849707136143</v>
      </c>
      <c r="L622" s="8">
        <v>0.06810000000000001</v>
      </c>
    </row>
    <row r="623" spans="11:12" ht="15.75">
      <c r="K623" s="8">
        <f t="shared" si="11"/>
        <v>2.142485014087008</v>
      </c>
      <c r="L623" s="8">
        <v>0.0682</v>
      </c>
    </row>
    <row r="624" spans="11:12" ht="15.75">
      <c r="K624" s="8">
        <f t="shared" si="11"/>
        <v>2.144119140610487</v>
      </c>
      <c r="L624" s="8">
        <v>0.0683</v>
      </c>
    </row>
    <row r="625" spans="11:12" ht="15.75">
      <c r="K625" s="8">
        <f t="shared" si="11"/>
        <v>2.145752089268666</v>
      </c>
      <c r="L625" s="8">
        <v>0.0684</v>
      </c>
    </row>
    <row r="626" spans="11:12" ht="15.75">
      <c r="K626" s="8">
        <f t="shared" si="11"/>
        <v>2.147383862614358</v>
      </c>
      <c r="L626" s="8">
        <v>0.0685</v>
      </c>
    </row>
    <row r="627" spans="11:12" ht="15.75">
      <c r="K627" s="8">
        <f t="shared" si="11"/>
        <v>2.149014463191147</v>
      </c>
      <c r="L627" s="8">
        <v>0.06860000000000001</v>
      </c>
    </row>
    <row r="628" spans="11:12" ht="15.75">
      <c r="K628" s="8">
        <f t="shared" si="11"/>
        <v>2.1506438935334367</v>
      </c>
      <c r="L628" s="8">
        <v>0.0687</v>
      </c>
    </row>
    <row r="629" spans="11:12" ht="15.75">
      <c r="K629" s="8">
        <f t="shared" si="11"/>
        <v>2.1522721561664957</v>
      </c>
      <c r="L629" s="8">
        <v>0.0688</v>
      </c>
    </row>
    <row r="630" spans="11:12" ht="15.75">
      <c r="K630" s="8">
        <f t="shared" si="11"/>
        <v>2.1538992536065047</v>
      </c>
      <c r="L630" s="8">
        <v>0.0689</v>
      </c>
    </row>
    <row r="631" spans="11:12" ht="15.75">
      <c r="K631" s="8">
        <f t="shared" si="11"/>
        <v>2.1555251883606013</v>
      </c>
      <c r="L631" s="8">
        <v>0.069</v>
      </c>
    </row>
    <row r="632" spans="11:12" ht="15.75">
      <c r="K632" s="8">
        <f t="shared" si="11"/>
        <v>2.157149962926926</v>
      </c>
      <c r="L632" s="8">
        <v>0.06910000000000001</v>
      </c>
    </row>
    <row r="633" spans="11:12" ht="15.75">
      <c r="K633" s="8">
        <f t="shared" si="11"/>
        <v>2.158773579794668</v>
      </c>
      <c r="L633" s="8">
        <v>0.0692</v>
      </c>
    </row>
    <row r="634" spans="11:12" ht="15.75">
      <c r="K634" s="8">
        <f t="shared" si="11"/>
        <v>2.1603960414441086</v>
      </c>
      <c r="L634" s="8">
        <v>0.0693</v>
      </c>
    </row>
    <row r="635" spans="11:12" ht="15.75">
      <c r="K635" s="8">
        <f t="shared" si="11"/>
        <v>2.1620173503466673</v>
      </c>
      <c r="L635" s="8">
        <v>0.0694</v>
      </c>
    </row>
    <row r="636" spans="11:12" ht="15.75">
      <c r="K636" s="8">
        <f t="shared" si="11"/>
        <v>2.163637508964944</v>
      </c>
      <c r="L636" s="8">
        <v>0.0695</v>
      </c>
    </row>
    <row r="637" spans="11:12" ht="15.75">
      <c r="K637" s="8">
        <f t="shared" si="11"/>
        <v>2.1652565197527656</v>
      </c>
      <c r="L637" s="8">
        <v>0.06960000000000001</v>
      </c>
    </row>
    <row r="638" spans="11:12" ht="15.75">
      <c r="K638" s="8">
        <f t="shared" si="11"/>
        <v>2.1668743851552295</v>
      </c>
      <c r="L638" s="8">
        <v>0.0697</v>
      </c>
    </row>
    <row r="639" spans="11:12" ht="15.75">
      <c r="K639" s="8">
        <f t="shared" si="11"/>
        <v>2.1684911076087445</v>
      </c>
      <c r="L639" s="8">
        <v>0.0698</v>
      </c>
    </row>
    <row r="640" spans="11:12" ht="15.75">
      <c r="K640" s="8">
        <f t="shared" si="11"/>
        <v>2.170106689541077</v>
      </c>
      <c r="L640" s="8">
        <v>0.0699</v>
      </c>
    </row>
    <row r="641" spans="11:12" ht="15.75">
      <c r="K641" s="8">
        <f t="shared" si="11"/>
        <v>2.1717211333713937</v>
      </c>
      <c r="L641" s="8">
        <v>0.07</v>
      </c>
    </row>
    <row r="642" spans="11:12" ht="15.75">
      <c r="K642" s="8">
        <f t="shared" si="11"/>
        <v>2.1733344415102995</v>
      </c>
      <c r="L642" s="8">
        <v>0.07010000000000001</v>
      </c>
    </row>
    <row r="643" spans="11:12" ht="15.75">
      <c r="K643" s="8">
        <f t="shared" si="11"/>
        <v>2.1749466163598874</v>
      </c>
      <c r="L643" s="8">
        <v>0.0702</v>
      </c>
    </row>
    <row r="644" spans="11:12" ht="15.75">
      <c r="K644" s="8">
        <f t="shared" si="11"/>
        <v>2.1765576603137764</v>
      </c>
      <c r="L644" s="8">
        <v>0.0703</v>
      </c>
    </row>
    <row r="645" spans="11:12" ht="15.75">
      <c r="K645" s="8">
        <f t="shared" si="11"/>
        <v>2.178167575757151</v>
      </c>
      <c r="L645" s="8">
        <v>0.0704</v>
      </c>
    </row>
    <row r="646" spans="11:12" ht="15.75">
      <c r="K646" s="8">
        <f t="shared" si="11"/>
        <v>2.1797763650668087</v>
      </c>
      <c r="L646" s="8">
        <v>0.07050000000000001</v>
      </c>
    </row>
    <row r="647" spans="11:12" ht="15.75">
      <c r="K647" s="8">
        <f t="shared" si="11"/>
        <v>2.181384030611197</v>
      </c>
      <c r="L647" s="8">
        <v>0.07060000000000001</v>
      </c>
    </row>
    <row r="648" spans="11:12" ht="15.75">
      <c r="K648" s="8">
        <f t="shared" si="11"/>
        <v>2.1829905747504554</v>
      </c>
      <c r="L648" s="8">
        <v>0.0707</v>
      </c>
    </row>
    <row r="649" spans="11:12" ht="15.75">
      <c r="K649" s="8">
        <f t="shared" si="11"/>
        <v>2.184595999836457</v>
      </c>
      <c r="L649" s="8">
        <v>0.0708</v>
      </c>
    </row>
    <row r="650" spans="11:12" ht="15.75">
      <c r="K650" s="8">
        <f t="shared" si="11"/>
        <v>2.186200308212848</v>
      </c>
      <c r="L650" s="8">
        <v>0.0709</v>
      </c>
    </row>
    <row r="651" spans="11:12" ht="15.75">
      <c r="K651" s="8">
        <f t="shared" si="11"/>
        <v>2.1878035022150883</v>
      </c>
      <c r="L651" s="8">
        <v>0.07100000000000001</v>
      </c>
    </row>
    <row r="652" spans="11:12" ht="15.75">
      <c r="K652" s="8">
        <f t="shared" si="11"/>
        <v>2.1894055841704927</v>
      </c>
      <c r="L652" s="8">
        <v>0.0711</v>
      </c>
    </row>
    <row r="653" spans="11:12" ht="15.75">
      <c r="K653" s="8">
        <f t="shared" si="11"/>
        <v>2.1910065563982686</v>
      </c>
      <c r="L653" s="8">
        <v>0.0712</v>
      </c>
    </row>
    <row r="654" spans="11:12" ht="15.75">
      <c r="K654" s="8">
        <f t="shared" si="11"/>
        <v>2.192606421209558</v>
      </c>
      <c r="L654" s="8">
        <v>0.0713</v>
      </c>
    </row>
    <row r="655" spans="11:12" ht="15.75">
      <c r="K655" s="8">
        <f t="shared" si="11"/>
        <v>2.1942051809074736</v>
      </c>
      <c r="L655" s="8">
        <v>0.0714</v>
      </c>
    </row>
    <row r="656" spans="11:12" ht="15.75">
      <c r="K656" s="8">
        <f t="shared" si="11"/>
        <v>2.195802837787141</v>
      </c>
      <c r="L656" s="8">
        <v>0.07150000000000001</v>
      </c>
    </row>
    <row r="657" spans="11:12" ht="15.75">
      <c r="K657" s="8">
        <f t="shared" si="11"/>
        <v>2.1973993941357346</v>
      </c>
      <c r="L657" s="8">
        <v>0.0716</v>
      </c>
    </row>
    <row r="658" spans="11:12" ht="15.75">
      <c r="K658" s="8">
        <f t="shared" si="11"/>
        <v>2.19899485223252</v>
      </c>
      <c r="L658" s="8">
        <v>0.0717</v>
      </c>
    </row>
    <row r="659" spans="11:12" ht="15.75">
      <c r="K659" s="8">
        <f t="shared" si="11"/>
        <v>2.2005892143488888</v>
      </c>
      <c r="L659" s="8">
        <v>0.0718</v>
      </c>
    </row>
    <row r="660" spans="11:12" ht="15.75">
      <c r="K660" s="8">
        <f t="shared" si="11"/>
        <v>2.202182482748397</v>
      </c>
      <c r="L660" s="8">
        <v>0.0719</v>
      </c>
    </row>
    <row r="661" spans="11:12" ht="15.75">
      <c r="K661" s="8">
        <f t="shared" si="11"/>
        <v>2.203774659686804</v>
      </c>
      <c r="L661" s="8">
        <v>0.07200000000000001</v>
      </c>
    </row>
    <row r="662" spans="11:12" ht="15.75">
      <c r="K662" s="8">
        <f t="shared" si="11"/>
        <v>2.205365747412111</v>
      </c>
      <c r="L662" s="8">
        <v>0.0721</v>
      </c>
    </row>
    <row r="663" spans="11:12" ht="15.75">
      <c r="K663" s="8">
        <f t="shared" si="11"/>
        <v>2.2069557481645963</v>
      </c>
      <c r="L663" s="8">
        <v>0.0722</v>
      </c>
    </row>
    <row r="664" spans="11:12" ht="15.75">
      <c r="K664" s="8">
        <f t="shared" si="11"/>
        <v>2.2085446641768542</v>
      </c>
      <c r="L664" s="8">
        <v>0.0723</v>
      </c>
    </row>
    <row r="665" spans="11:12" ht="15.75">
      <c r="K665" s="8">
        <f t="shared" si="11"/>
        <v>2.21013249767383</v>
      </c>
      <c r="L665" s="8">
        <v>0.0724</v>
      </c>
    </row>
    <row r="666" spans="11:12" ht="15.75">
      <c r="K666" s="8">
        <f t="shared" si="11"/>
        <v>2.2117192508728576</v>
      </c>
      <c r="L666" s="8">
        <v>0.0725</v>
      </c>
    </row>
    <row r="667" spans="11:12" ht="15.75">
      <c r="K667" s="8">
        <f t="shared" si="11"/>
        <v>2.2133049259836977</v>
      </c>
      <c r="L667" s="8">
        <v>0.0726</v>
      </c>
    </row>
    <row r="668" spans="11:12" ht="15.75">
      <c r="K668" s="8">
        <f t="shared" si="11"/>
        <v>2.2148895252085716</v>
      </c>
      <c r="L668" s="8">
        <v>0.0727</v>
      </c>
    </row>
    <row r="669" spans="11:12" ht="15.75">
      <c r="K669" s="8">
        <f t="shared" si="11"/>
        <v>2.2164730507421977</v>
      </c>
      <c r="L669" s="8">
        <v>0.0728</v>
      </c>
    </row>
    <row r="670" spans="11:12" ht="15.75">
      <c r="K670" s="8">
        <f t="shared" si="11"/>
        <v>2.2180555047718276</v>
      </c>
      <c r="L670" s="8">
        <v>0.0729</v>
      </c>
    </row>
    <row r="671" spans="11:12" ht="15.75">
      <c r="K671" s="8">
        <f t="shared" si="11"/>
        <v>2.2196368894772824</v>
      </c>
      <c r="L671" s="8">
        <v>0.07300000000000001</v>
      </c>
    </row>
    <row r="672" spans="11:12" ht="15.75">
      <c r="K672" s="8">
        <f t="shared" si="11"/>
        <v>2.2212172070309864</v>
      </c>
      <c r="L672" s="8">
        <v>0.0731</v>
      </c>
    </row>
    <row r="673" spans="11:12" ht="15.75">
      <c r="K673" s="8">
        <f t="shared" si="11"/>
        <v>2.222796459598005</v>
      </c>
      <c r="L673" s="8">
        <v>0.0732</v>
      </c>
    </row>
    <row r="674" spans="11:12" ht="15.75">
      <c r="K674" s="8">
        <f t="shared" si="11"/>
        <v>2.2243746493360748</v>
      </c>
      <c r="L674" s="8">
        <v>0.0733</v>
      </c>
    </row>
    <row r="675" spans="11:12" ht="15.75">
      <c r="K675" s="8">
        <f t="shared" si="11"/>
        <v>2.225951778395644</v>
      </c>
      <c r="L675" s="8">
        <v>0.0734</v>
      </c>
    </row>
    <row r="676" spans="11:12" ht="15.75">
      <c r="K676" s="8">
        <f t="shared" si="11"/>
        <v>2.2275278489199035</v>
      </c>
      <c r="L676" s="8">
        <v>0.07350000000000001</v>
      </c>
    </row>
    <row r="677" spans="11:12" ht="15.75">
      <c r="K677" s="8">
        <f t="shared" si="11"/>
        <v>2.22910286304482</v>
      </c>
      <c r="L677" s="8">
        <v>0.0736</v>
      </c>
    </row>
    <row r="678" spans="11:12" ht="15.75">
      <c r="K678" s="8">
        <f aca="true" t="shared" si="12" ref="K678:K741">-2*SQRT(L678)*LOG((+$D$34/(3.7*$D$28))+(2.51/($D$33*SQRT(L678))))</f>
        <v>2.230676822899175</v>
      </c>
      <c r="L678" s="8">
        <v>0.0737</v>
      </c>
    </row>
    <row r="679" spans="11:12" ht="15.75">
      <c r="K679" s="8">
        <f t="shared" si="12"/>
        <v>2.232249730604594</v>
      </c>
      <c r="L679" s="8">
        <v>0.0738</v>
      </c>
    </row>
    <row r="680" spans="11:12" ht="15.75">
      <c r="K680" s="8">
        <f t="shared" si="12"/>
        <v>2.233821588275581</v>
      </c>
      <c r="L680" s="8">
        <v>0.07390000000000001</v>
      </c>
    </row>
    <row r="681" spans="11:12" ht="15.75">
      <c r="K681" s="8">
        <f t="shared" si="12"/>
        <v>2.2353923980195534</v>
      </c>
      <c r="L681" s="8">
        <v>0.07400000000000001</v>
      </c>
    </row>
    <row r="682" spans="11:12" ht="15.75">
      <c r="K682" s="8">
        <f t="shared" si="12"/>
        <v>2.236962161936875</v>
      </c>
      <c r="L682" s="8">
        <v>0.0741</v>
      </c>
    </row>
    <row r="683" spans="11:12" ht="15.75">
      <c r="K683" s="8">
        <f t="shared" si="12"/>
        <v>2.238530882120889</v>
      </c>
      <c r="L683" s="8">
        <v>0.0742</v>
      </c>
    </row>
    <row r="684" spans="11:12" ht="15.75">
      <c r="K684" s="8">
        <f t="shared" si="12"/>
        <v>2.2400985606579495</v>
      </c>
      <c r="L684" s="8">
        <v>0.0743</v>
      </c>
    </row>
    <row r="685" spans="11:12" ht="15.75">
      <c r="K685" s="8">
        <f t="shared" si="12"/>
        <v>2.241665199627456</v>
      </c>
      <c r="L685" s="8">
        <v>0.07440000000000001</v>
      </c>
    </row>
    <row r="686" spans="11:12" ht="15.75">
      <c r="K686" s="8">
        <f t="shared" si="12"/>
        <v>2.243230801101883</v>
      </c>
      <c r="L686" s="8">
        <v>0.0745</v>
      </c>
    </row>
    <row r="687" spans="11:12" ht="15.75">
      <c r="K687" s="8">
        <f t="shared" si="12"/>
        <v>2.2447953671468177</v>
      </c>
      <c r="L687" s="8">
        <v>0.0746</v>
      </c>
    </row>
    <row r="688" spans="11:12" ht="15.75">
      <c r="K688" s="8">
        <f t="shared" si="12"/>
        <v>2.246358899820985</v>
      </c>
      <c r="L688" s="8">
        <v>0.0747</v>
      </c>
    </row>
    <row r="689" spans="11:12" ht="15.75">
      <c r="K689" s="8">
        <f t="shared" si="12"/>
        <v>2.2479214011762862</v>
      </c>
      <c r="L689" s="8">
        <v>0.0748</v>
      </c>
    </row>
    <row r="690" spans="11:12" ht="15.75">
      <c r="K690" s="8">
        <f t="shared" si="12"/>
        <v>2.249482873257826</v>
      </c>
      <c r="L690" s="8">
        <v>0.07490000000000001</v>
      </c>
    </row>
    <row r="691" spans="11:12" ht="15.75">
      <c r="K691" s="8">
        <f t="shared" si="12"/>
        <v>2.2510433181039446</v>
      </c>
      <c r="L691" s="8">
        <v>0.075</v>
      </c>
    </row>
    <row r="692" spans="11:12" ht="15.75">
      <c r="K692" s="8">
        <f t="shared" si="12"/>
        <v>2.252602737746252</v>
      </c>
      <c r="L692" s="8">
        <v>0.0751</v>
      </c>
    </row>
    <row r="693" spans="11:12" ht="15.75">
      <c r="K693" s="8">
        <f t="shared" si="12"/>
        <v>2.254161134209656</v>
      </c>
      <c r="L693" s="8">
        <v>0.0752</v>
      </c>
    </row>
    <row r="694" spans="11:12" ht="15.75">
      <c r="K694" s="8">
        <f t="shared" si="12"/>
        <v>2.255718509512395</v>
      </c>
      <c r="L694" s="8">
        <v>0.0753</v>
      </c>
    </row>
    <row r="695" spans="11:12" ht="15.75">
      <c r="K695" s="8">
        <f t="shared" si="12"/>
        <v>2.2572748656660653</v>
      </c>
      <c r="L695" s="8">
        <v>0.07540000000000001</v>
      </c>
    </row>
    <row r="696" spans="11:12" ht="15.75">
      <c r="K696" s="8">
        <f t="shared" si="12"/>
        <v>2.2588302046756583</v>
      </c>
      <c r="L696" s="8">
        <v>0.0755</v>
      </c>
    </row>
    <row r="697" spans="11:12" ht="15.75">
      <c r="K697" s="8">
        <f t="shared" si="12"/>
        <v>2.2603845285395847</v>
      </c>
      <c r="L697" s="8">
        <v>0.0756</v>
      </c>
    </row>
    <row r="698" spans="11:12" ht="15.75">
      <c r="K698" s="8">
        <f t="shared" si="12"/>
        <v>2.2619378392497067</v>
      </c>
      <c r="L698" s="8">
        <v>0.0757</v>
      </c>
    </row>
    <row r="699" spans="11:12" ht="15.75">
      <c r="K699" s="8">
        <f t="shared" si="12"/>
        <v>2.263490138791369</v>
      </c>
      <c r="L699" s="8">
        <v>0.0758</v>
      </c>
    </row>
    <row r="700" spans="11:12" ht="15.75">
      <c r="K700" s="8">
        <f t="shared" si="12"/>
        <v>2.2650414291434293</v>
      </c>
      <c r="L700" s="8">
        <v>0.07590000000000001</v>
      </c>
    </row>
    <row r="701" spans="11:12" ht="15.75">
      <c r="K701" s="8">
        <f t="shared" si="12"/>
        <v>2.266591712278284</v>
      </c>
      <c r="L701" s="8">
        <v>0.076</v>
      </c>
    </row>
    <row r="702" spans="11:12" ht="15.75">
      <c r="K702" s="8">
        <f t="shared" si="12"/>
        <v>2.2681409901619016</v>
      </c>
      <c r="L702" s="8">
        <v>0.0761</v>
      </c>
    </row>
    <row r="703" spans="11:12" ht="15.75">
      <c r="K703" s="8">
        <f t="shared" si="12"/>
        <v>2.269689264753852</v>
      </c>
      <c r="L703" s="8">
        <v>0.0762</v>
      </c>
    </row>
    <row r="704" spans="11:12" ht="15.75">
      <c r="K704" s="8">
        <f t="shared" si="12"/>
        <v>2.2712365380073325</v>
      </c>
      <c r="L704" s="8">
        <v>0.0763</v>
      </c>
    </row>
    <row r="705" spans="11:12" ht="15.75">
      <c r="K705" s="8">
        <f t="shared" si="12"/>
        <v>2.2727828118692006</v>
      </c>
      <c r="L705" s="8">
        <v>0.07640000000000001</v>
      </c>
    </row>
    <row r="706" spans="11:12" ht="15.75">
      <c r="K706" s="8">
        <f t="shared" si="12"/>
        <v>2.2743280882799985</v>
      </c>
      <c r="L706" s="8">
        <v>0.0765</v>
      </c>
    </row>
    <row r="707" spans="11:12" ht="15.75">
      <c r="K707" s="8">
        <f t="shared" si="12"/>
        <v>2.2758723691739875</v>
      </c>
      <c r="L707" s="8">
        <v>0.0766</v>
      </c>
    </row>
    <row r="708" spans="11:12" ht="15.75">
      <c r="K708" s="8">
        <f t="shared" si="12"/>
        <v>2.277415656479171</v>
      </c>
      <c r="L708" s="8">
        <v>0.0767</v>
      </c>
    </row>
    <row r="709" spans="11:12" ht="15.75">
      <c r="K709" s="8">
        <f t="shared" si="12"/>
        <v>2.2789579521173255</v>
      </c>
      <c r="L709" s="8">
        <v>0.07680000000000001</v>
      </c>
    </row>
    <row r="710" spans="11:12" ht="15.75">
      <c r="K710" s="8">
        <f t="shared" si="12"/>
        <v>2.2804992580040295</v>
      </c>
      <c r="L710" s="8">
        <v>0.07690000000000001</v>
      </c>
    </row>
    <row r="711" spans="11:12" ht="15.75">
      <c r="K711" s="8">
        <f t="shared" si="12"/>
        <v>2.2820395760486876</v>
      </c>
      <c r="L711" s="8">
        <v>0.077</v>
      </c>
    </row>
    <row r="712" spans="11:12" ht="15.75">
      <c r="K712" s="8">
        <f t="shared" si="12"/>
        <v>2.2835789081545643</v>
      </c>
      <c r="L712" s="8">
        <v>0.0771</v>
      </c>
    </row>
    <row r="713" spans="11:12" ht="15.75">
      <c r="K713" s="8">
        <f t="shared" si="12"/>
        <v>2.285117256218807</v>
      </c>
      <c r="L713" s="8">
        <v>0.0772</v>
      </c>
    </row>
    <row r="714" spans="11:12" ht="15.75">
      <c r="K714" s="8">
        <f t="shared" si="12"/>
        <v>2.2866546221324744</v>
      </c>
      <c r="L714" s="8">
        <v>0.07730000000000001</v>
      </c>
    </row>
    <row r="715" spans="11:12" ht="15.75">
      <c r="K715" s="8">
        <f t="shared" si="12"/>
        <v>2.288191007780565</v>
      </c>
      <c r="L715" s="8">
        <v>0.0774</v>
      </c>
    </row>
    <row r="716" spans="11:12" ht="15.75">
      <c r="K716" s="8">
        <f t="shared" si="12"/>
        <v>2.2897264150420438</v>
      </c>
      <c r="L716" s="8">
        <v>0.0775</v>
      </c>
    </row>
    <row r="717" spans="11:12" ht="15.75">
      <c r="K717" s="8">
        <f t="shared" si="12"/>
        <v>2.2912608457898687</v>
      </c>
      <c r="L717" s="8">
        <v>0.0776</v>
      </c>
    </row>
    <row r="718" spans="11:12" ht="15.75">
      <c r="K718" s="8">
        <f t="shared" si="12"/>
        <v>2.292794301891019</v>
      </c>
      <c r="L718" s="8">
        <v>0.0777</v>
      </c>
    </row>
    <row r="719" spans="11:12" ht="15.75">
      <c r="K719" s="8">
        <f t="shared" si="12"/>
        <v>2.2943267852065206</v>
      </c>
      <c r="L719" s="8">
        <v>0.07780000000000001</v>
      </c>
    </row>
    <row r="720" spans="11:12" ht="15.75">
      <c r="K720" s="8">
        <f t="shared" si="12"/>
        <v>2.295858297591471</v>
      </c>
      <c r="L720" s="8">
        <v>0.0779</v>
      </c>
    </row>
    <row r="721" spans="11:12" ht="15.75">
      <c r="K721" s="8">
        <f t="shared" si="12"/>
        <v>2.2973888408950716</v>
      </c>
      <c r="L721" s="8">
        <v>0.078</v>
      </c>
    </row>
    <row r="722" spans="11:12" ht="15.75">
      <c r="K722" s="8">
        <f t="shared" si="12"/>
        <v>2.298918416960647</v>
      </c>
      <c r="L722" s="8">
        <v>0.0781</v>
      </c>
    </row>
    <row r="723" spans="11:12" ht="15.75">
      <c r="K723" s="8">
        <f t="shared" si="12"/>
        <v>2.3004470276256757</v>
      </c>
      <c r="L723" s="8">
        <v>0.0782</v>
      </c>
    </row>
    <row r="724" spans="11:12" ht="15.75">
      <c r="K724" s="8">
        <f t="shared" si="12"/>
        <v>2.301974674721814</v>
      </c>
      <c r="L724" s="8">
        <v>0.07830000000000001</v>
      </c>
    </row>
    <row r="725" spans="11:12" ht="15.75">
      <c r="K725" s="8">
        <f t="shared" si="12"/>
        <v>2.303501360074922</v>
      </c>
      <c r="L725" s="8">
        <v>0.0784</v>
      </c>
    </row>
    <row r="726" spans="11:12" ht="15.75">
      <c r="K726" s="8">
        <f t="shared" si="12"/>
        <v>2.305027085505092</v>
      </c>
      <c r="L726" s="8">
        <v>0.0785</v>
      </c>
    </row>
    <row r="727" spans="11:12" ht="15.75">
      <c r="K727" s="8">
        <f t="shared" si="12"/>
        <v>2.3065518528266677</v>
      </c>
      <c r="L727" s="8">
        <v>0.0786</v>
      </c>
    </row>
    <row r="728" spans="11:12" ht="15.75">
      <c r="K728" s="8">
        <f t="shared" si="12"/>
        <v>2.3080756638482782</v>
      </c>
      <c r="L728" s="8">
        <v>0.0787</v>
      </c>
    </row>
    <row r="729" spans="11:12" ht="15.75">
      <c r="K729" s="8">
        <f t="shared" si="12"/>
        <v>2.3095985203728557</v>
      </c>
      <c r="L729" s="8">
        <v>0.07880000000000001</v>
      </c>
    </row>
    <row r="730" spans="11:12" ht="15.75">
      <c r="K730" s="8">
        <f t="shared" si="12"/>
        <v>2.3111204241976626</v>
      </c>
      <c r="L730" s="8">
        <v>0.0789</v>
      </c>
    </row>
    <row r="731" spans="11:12" ht="15.75">
      <c r="K731" s="8">
        <f t="shared" si="12"/>
        <v>2.3126413771143213</v>
      </c>
      <c r="L731" s="8">
        <v>0.079</v>
      </c>
    </row>
    <row r="732" spans="11:12" ht="15.75">
      <c r="K732" s="8">
        <f t="shared" si="12"/>
        <v>2.3141613809088324</v>
      </c>
      <c r="L732" s="8">
        <v>0.0791</v>
      </c>
    </row>
    <row r="733" spans="11:12" ht="15.75">
      <c r="K733" s="8">
        <f t="shared" si="12"/>
        <v>2.3156804373616025</v>
      </c>
      <c r="L733" s="8">
        <v>0.0792</v>
      </c>
    </row>
    <row r="734" spans="11:12" ht="15.75">
      <c r="K734" s="8">
        <f t="shared" si="12"/>
        <v>2.3171985482474673</v>
      </c>
      <c r="L734" s="8">
        <v>0.07930000000000001</v>
      </c>
    </row>
    <row r="735" spans="11:12" ht="15.75">
      <c r="K735" s="8">
        <f t="shared" si="12"/>
        <v>2.3187157153357196</v>
      </c>
      <c r="L735" s="8">
        <v>0.0794</v>
      </c>
    </row>
    <row r="736" spans="11:12" ht="15.75">
      <c r="K736" s="8">
        <f t="shared" si="12"/>
        <v>2.3202319403901286</v>
      </c>
      <c r="L736" s="8">
        <v>0.0795</v>
      </c>
    </row>
    <row r="737" spans="11:12" ht="15.75">
      <c r="K737" s="8">
        <f t="shared" si="12"/>
        <v>2.321747225168968</v>
      </c>
      <c r="L737" s="8">
        <v>0.0796</v>
      </c>
    </row>
    <row r="738" spans="11:12" ht="15.75">
      <c r="K738" s="8">
        <f t="shared" si="12"/>
        <v>2.3232615714250375</v>
      </c>
      <c r="L738" s="8">
        <v>0.07970000000000001</v>
      </c>
    </row>
    <row r="739" spans="11:12" ht="15.75">
      <c r="K739" s="8">
        <f t="shared" si="12"/>
        <v>2.324774980905687</v>
      </c>
      <c r="L739" s="8">
        <v>0.07980000000000001</v>
      </c>
    </row>
    <row r="740" spans="11:12" ht="15.75">
      <c r="K740" s="8">
        <f t="shared" si="12"/>
        <v>2.3262874553528423</v>
      </c>
      <c r="L740" s="8">
        <v>0.0799</v>
      </c>
    </row>
    <row r="741" spans="11:12" ht="15.75">
      <c r="K741" s="8">
        <f t="shared" si="12"/>
        <v>2.327798996503027</v>
      </c>
      <c r="L741" s="8">
        <v>0.08</v>
      </c>
    </row>
    <row r="742" spans="11:12" ht="15.75">
      <c r="K742" s="8">
        <f aca="true" t="shared" si="13" ref="K742:K805">-2*SQRT(L742)*LOG((+$D$34/(3.7*$D$28))+(2.51/($D$33*SQRT(L742))))</f>
        <v>2.3293096060873846</v>
      </c>
      <c r="L742" s="8">
        <v>0.0801</v>
      </c>
    </row>
    <row r="743" spans="11:12" ht="15.75">
      <c r="K743" s="8">
        <f t="shared" si="13"/>
        <v>2.3308192858317054</v>
      </c>
      <c r="L743" s="8">
        <v>0.08020000000000001</v>
      </c>
    </row>
    <row r="744" spans="11:12" ht="15.75">
      <c r="K744" s="8">
        <f t="shared" si="13"/>
        <v>2.332328037456447</v>
      </c>
      <c r="L744" s="8">
        <v>0.08030000000000001</v>
      </c>
    </row>
    <row r="745" spans="11:12" ht="15.75">
      <c r="K745" s="8">
        <f t="shared" si="13"/>
        <v>2.3338358626767564</v>
      </c>
      <c r="L745" s="8">
        <v>0.0804</v>
      </c>
    </row>
    <row r="746" spans="11:12" ht="15.75">
      <c r="K746" s="8">
        <f t="shared" si="13"/>
        <v>2.335342763202498</v>
      </c>
      <c r="L746" s="8">
        <v>0.0805</v>
      </c>
    </row>
    <row r="747" spans="11:12" ht="15.75">
      <c r="K747" s="8">
        <f t="shared" si="13"/>
        <v>2.3368487407382705</v>
      </c>
      <c r="L747" s="8">
        <v>0.0806</v>
      </c>
    </row>
    <row r="748" spans="11:12" ht="15.75">
      <c r="K748" s="8">
        <f t="shared" si="13"/>
        <v>2.3383537969834323</v>
      </c>
      <c r="L748" s="8">
        <v>0.08070000000000001</v>
      </c>
    </row>
    <row r="749" spans="11:12" ht="15.75">
      <c r="K749" s="8">
        <f t="shared" si="13"/>
        <v>2.3398579336321244</v>
      </c>
      <c r="L749" s="8">
        <v>0.0808</v>
      </c>
    </row>
    <row r="750" spans="11:12" ht="15.75">
      <c r="K750" s="8">
        <f t="shared" si="13"/>
        <v>2.341361152373293</v>
      </c>
      <c r="L750" s="8">
        <v>0.0809</v>
      </c>
    </row>
    <row r="751" spans="11:12" ht="15.75">
      <c r="K751" s="8">
        <f t="shared" si="13"/>
        <v>2.34286345489071</v>
      </c>
      <c r="L751" s="8">
        <v>0.081</v>
      </c>
    </row>
    <row r="752" spans="11:12" ht="15.75">
      <c r="K752" s="8">
        <f t="shared" si="13"/>
        <v>2.344364842862996</v>
      </c>
      <c r="L752" s="8">
        <v>0.0811</v>
      </c>
    </row>
    <row r="753" spans="11:12" ht="15.75">
      <c r="K753" s="8">
        <f t="shared" si="13"/>
        <v>2.3458653179636433</v>
      </c>
      <c r="L753" s="8">
        <v>0.08120000000000001</v>
      </c>
    </row>
    <row r="754" spans="11:12" ht="15.75">
      <c r="K754" s="8">
        <f t="shared" si="13"/>
        <v>2.3473648818610378</v>
      </c>
      <c r="L754" s="8">
        <v>0.0813</v>
      </c>
    </row>
    <row r="755" spans="11:12" ht="15.75">
      <c r="K755" s="8">
        <f t="shared" si="13"/>
        <v>2.3488635362184787</v>
      </c>
      <c r="L755" s="8">
        <v>0.0814</v>
      </c>
    </row>
    <row r="756" spans="11:12" ht="15.75">
      <c r="K756" s="8">
        <f t="shared" si="13"/>
        <v>2.3503612826942035</v>
      </c>
      <c r="L756" s="8">
        <v>0.0815</v>
      </c>
    </row>
    <row r="757" spans="11:12" ht="15.75">
      <c r="K757" s="8">
        <f t="shared" si="13"/>
        <v>2.351858122941406</v>
      </c>
      <c r="L757" s="8">
        <v>0.0816</v>
      </c>
    </row>
    <row r="758" spans="11:12" ht="15.75">
      <c r="K758" s="8">
        <f t="shared" si="13"/>
        <v>2.3533540586082604</v>
      </c>
      <c r="L758" s="8">
        <v>0.08170000000000001</v>
      </c>
    </row>
    <row r="759" spans="11:12" ht="15.75">
      <c r="K759" s="8">
        <f t="shared" si="13"/>
        <v>2.3548490913379414</v>
      </c>
      <c r="L759" s="8">
        <v>0.0818</v>
      </c>
    </row>
    <row r="760" spans="11:12" ht="15.75">
      <c r="K760" s="8">
        <f t="shared" si="13"/>
        <v>2.356343222768647</v>
      </c>
      <c r="L760" s="8">
        <v>0.0819</v>
      </c>
    </row>
    <row r="761" spans="11:12" ht="15.75">
      <c r="K761" s="8">
        <f t="shared" si="13"/>
        <v>2.3578364545336163</v>
      </c>
      <c r="L761" s="8">
        <v>0.082</v>
      </c>
    </row>
    <row r="762" spans="11:12" ht="15.75">
      <c r="K762" s="8">
        <f t="shared" si="13"/>
        <v>2.3593287882611556</v>
      </c>
      <c r="L762" s="8">
        <v>0.0821</v>
      </c>
    </row>
    <row r="763" spans="11:12" ht="15.75">
      <c r="K763" s="8">
        <f t="shared" si="13"/>
        <v>2.360820225574653</v>
      </c>
      <c r="L763" s="8">
        <v>0.08220000000000001</v>
      </c>
    </row>
    <row r="764" spans="11:12" ht="15.75">
      <c r="K764" s="8">
        <f t="shared" si="13"/>
        <v>2.3623107680926045</v>
      </c>
      <c r="L764" s="8">
        <v>0.0823</v>
      </c>
    </row>
    <row r="765" spans="11:12" ht="15.75">
      <c r="K765" s="8">
        <f t="shared" si="13"/>
        <v>2.363800417428633</v>
      </c>
      <c r="L765" s="8">
        <v>0.0824</v>
      </c>
    </row>
    <row r="766" spans="11:12" ht="15.75">
      <c r="K766" s="8">
        <f t="shared" si="13"/>
        <v>2.365289175191506</v>
      </c>
      <c r="L766" s="8">
        <v>0.0825</v>
      </c>
    </row>
    <row r="767" spans="11:12" ht="15.75">
      <c r="K767" s="8">
        <f t="shared" si="13"/>
        <v>2.3667770429851624</v>
      </c>
      <c r="L767" s="8">
        <v>0.0826</v>
      </c>
    </row>
    <row r="768" spans="11:12" ht="15.75">
      <c r="K768" s="8">
        <f t="shared" si="13"/>
        <v>2.368264022408726</v>
      </c>
      <c r="L768" s="8">
        <v>0.08270000000000001</v>
      </c>
    </row>
    <row r="769" spans="11:12" ht="15.75">
      <c r="K769" s="8">
        <f t="shared" si="13"/>
        <v>2.3697501150565277</v>
      </c>
      <c r="L769" s="8">
        <v>0.0828</v>
      </c>
    </row>
    <row r="770" spans="11:12" ht="15.75">
      <c r="K770" s="8">
        <f t="shared" si="13"/>
        <v>2.3712353225181304</v>
      </c>
      <c r="L770" s="8">
        <v>0.0829</v>
      </c>
    </row>
    <row r="771" spans="11:12" ht="15.75">
      <c r="K771" s="8">
        <f t="shared" si="13"/>
        <v>2.372719646378342</v>
      </c>
      <c r="L771" s="8">
        <v>0.083</v>
      </c>
    </row>
    <row r="772" spans="11:12" ht="15.75">
      <c r="K772" s="8">
        <f t="shared" si="13"/>
        <v>2.37420308821724</v>
      </c>
      <c r="L772" s="8">
        <v>0.08310000000000001</v>
      </c>
    </row>
    <row r="773" spans="11:12" ht="15.75">
      <c r="K773" s="8">
        <f t="shared" si="13"/>
        <v>2.3756856496101886</v>
      </c>
      <c r="L773" s="8">
        <v>0.08320000000000001</v>
      </c>
    </row>
    <row r="774" spans="11:12" ht="15.75">
      <c r="K774" s="8">
        <f t="shared" si="13"/>
        <v>2.37716733212786</v>
      </c>
      <c r="L774" s="8">
        <v>0.0833</v>
      </c>
    </row>
    <row r="775" spans="11:12" ht="15.75">
      <c r="K775" s="8">
        <f t="shared" si="13"/>
        <v>2.3786481373362545</v>
      </c>
      <c r="L775" s="8">
        <v>0.0834</v>
      </c>
    </row>
    <row r="776" spans="11:12" ht="15.75">
      <c r="K776" s="8">
        <f t="shared" si="13"/>
        <v>2.3801280667967166</v>
      </c>
      <c r="L776" s="8">
        <v>0.0835</v>
      </c>
    </row>
    <row r="777" spans="11:12" ht="15.75">
      <c r="K777" s="8">
        <f t="shared" si="13"/>
        <v>2.381607122065959</v>
      </c>
      <c r="L777" s="8">
        <v>0.08360000000000001</v>
      </c>
    </row>
    <row r="778" spans="11:12" ht="15.75">
      <c r="K778" s="8">
        <f t="shared" si="13"/>
        <v>2.3830853046960785</v>
      </c>
      <c r="L778" s="8">
        <v>0.08370000000000001</v>
      </c>
    </row>
    <row r="779" spans="11:12" ht="15.75">
      <c r="K779" s="8">
        <f t="shared" si="13"/>
        <v>2.3845626162345757</v>
      </c>
      <c r="L779" s="8">
        <v>0.0838</v>
      </c>
    </row>
    <row r="780" spans="11:12" ht="15.75">
      <c r="K780" s="8">
        <f t="shared" si="13"/>
        <v>2.3860390582243767</v>
      </c>
      <c r="L780" s="8">
        <v>0.0839</v>
      </c>
    </row>
    <row r="781" spans="11:12" ht="15.75">
      <c r="K781" s="8">
        <f t="shared" si="13"/>
        <v>2.387514632203846</v>
      </c>
      <c r="L781" s="8">
        <v>0.084</v>
      </c>
    </row>
    <row r="782" spans="11:12" ht="15.75">
      <c r="K782" s="8">
        <f t="shared" si="13"/>
        <v>2.3889893397068134</v>
      </c>
      <c r="L782" s="8">
        <v>0.08410000000000001</v>
      </c>
    </row>
    <row r="783" spans="11:12" ht="15.75">
      <c r="K783" s="8">
        <f t="shared" si="13"/>
        <v>2.390463182262585</v>
      </c>
      <c r="L783" s="8">
        <v>0.0842</v>
      </c>
    </row>
    <row r="784" spans="11:12" ht="15.75">
      <c r="K784" s="8">
        <f t="shared" si="13"/>
        <v>2.39193616139597</v>
      </c>
      <c r="L784" s="8">
        <v>0.0843</v>
      </c>
    </row>
    <row r="785" spans="11:12" ht="15.75">
      <c r="K785" s="8">
        <f t="shared" si="13"/>
        <v>2.393408278627289</v>
      </c>
      <c r="L785" s="8">
        <v>0.0844</v>
      </c>
    </row>
    <row r="786" spans="11:12" ht="15.75">
      <c r="K786" s="8">
        <f t="shared" si="13"/>
        <v>2.3948795354724037</v>
      </c>
      <c r="L786" s="8">
        <v>0.0845</v>
      </c>
    </row>
    <row r="787" spans="11:12" ht="15.75">
      <c r="K787" s="8">
        <f t="shared" si="13"/>
        <v>2.3963499334427256</v>
      </c>
      <c r="L787" s="8">
        <v>0.08460000000000001</v>
      </c>
    </row>
    <row r="788" spans="11:12" ht="15.75">
      <c r="K788" s="8">
        <f t="shared" si="13"/>
        <v>2.3978194740452388</v>
      </c>
      <c r="L788" s="8">
        <v>0.0847</v>
      </c>
    </row>
    <row r="789" spans="11:12" ht="15.75">
      <c r="K789" s="8">
        <f t="shared" si="13"/>
        <v>2.399288158782521</v>
      </c>
      <c r="L789" s="8">
        <v>0.0848</v>
      </c>
    </row>
    <row r="790" spans="11:12" ht="15.75">
      <c r="K790" s="8">
        <f t="shared" si="13"/>
        <v>2.4007559891527546</v>
      </c>
      <c r="L790" s="8">
        <v>0.0849</v>
      </c>
    </row>
    <row r="791" spans="11:12" ht="15.75">
      <c r="K791" s="8">
        <f t="shared" si="13"/>
        <v>2.4022229666497505</v>
      </c>
      <c r="L791" s="8">
        <v>0.085</v>
      </c>
    </row>
    <row r="792" spans="11:12" ht="15.75">
      <c r="K792" s="8">
        <f t="shared" si="13"/>
        <v>2.403689092762963</v>
      </c>
      <c r="L792" s="8">
        <v>0.08510000000000001</v>
      </c>
    </row>
    <row r="793" spans="11:12" ht="15.75">
      <c r="K793" s="8">
        <f t="shared" si="13"/>
        <v>2.405154368977508</v>
      </c>
      <c r="L793" s="8">
        <v>0.0852</v>
      </c>
    </row>
    <row r="794" spans="11:12" ht="15.75">
      <c r="K794" s="8">
        <f t="shared" si="13"/>
        <v>2.4066187967741826</v>
      </c>
      <c r="L794" s="8">
        <v>0.0853</v>
      </c>
    </row>
    <row r="795" spans="11:12" ht="15.75">
      <c r="K795" s="8">
        <f t="shared" si="13"/>
        <v>2.4080823776294795</v>
      </c>
      <c r="L795" s="8">
        <v>0.0854</v>
      </c>
    </row>
    <row r="796" spans="11:12" ht="15.75">
      <c r="K796" s="8">
        <f t="shared" si="13"/>
        <v>2.4095451130156076</v>
      </c>
      <c r="L796" s="8">
        <v>0.0855</v>
      </c>
    </row>
    <row r="797" spans="11:12" ht="15.75">
      <c r="K797" s="8">
        <f t="shared" si="13"/>
        <v>2.411007004400507</v>
      </c>
      <c r="L797" s="8">
        <v>0.08560000000000001</v>
      </c>
    </row>
    <row r="798" spans="11:12" ht="15.75">
      <c r="K798" s="8">
        <f t="shared" si="13"/>
        <v>2.4124680532478675</v>
      </c>
      <c r="L798" s="8">
        <v>0.0857</v>
      </c>
    </row>
    <row r="799" spans="11:12" ht="15.75">
      <c r="K799" s="8">
        <f t="shared" si="13"/>
        <v>2.4139282610171464</v>
      </c>
      <c r="L799" s="8">
        <v>0.0858</v>
      </c>
    </row>
    <row r="800" spans="11:12" ht="15.75">
      <c r="K800" s="8">
        <f t="shared" si="13"/>
        <v>2.4153876291635843</v>
      </c>
      <c r="L800" s="8">
        <v>0.0859</v>
      </c>
    </row>
    <row r="801" spans="11:12" ht="15.75">
      <c r="K801" s="8">
        <f t="shared" si="13"/>
        <v>2.416846159138222</v>
      </c>
      <c r="L801" s="8">
        <v>0.08600000000000001</v>
      </c>
    </row>
    <row r="802" spans="11:12" ht="15.75">
      <c r="K802" s="8">
        <f t="shared" si="13"/>
        <v>2.4183038523879206</v>
      </c>
      <c r="L802" s="8">
        <v>0.08610000000000001</v>
      </c>
    </row>
    <row r="803" spans="11:12" ht="15.75">
      <c r="K803" s="8">
        <f t="shared" si="13"/>
        <v>2.4197607103553738</v>
      </c>
      <c r="L803" s="8">
        <v>0.0862</v>
      </c>
    </row>
    <row r="804" spans="11:12" ht="15.75">
      <c r="K804" s="8">
        <f t="shared" si="13"/>
        <v>2.421216734479127</v>
      </c>
      <c r="L804" s="8">
        <v>0.0863</v>
      </c>
    </row>
    <row r="805" spans="11:12" ht="15.75">
      <c r="K805" s="8">
        <f t="shared" si="13"/>
        <v>2.422671926193595</v>
      </c>
      <c r="L805" s="8">
        <v>0.0864</v>
      </c>
    </row>
    <row r="806" spans="11:12" ht="15.75">
      <c r="K806" s="8">
        <f aca="true" t="shared" si="14" ref="K806:K859">-2*SQRT(L806)*LOG((+$D$34/(3.7*$D$28))+(2.51/($D$33*SQRT(L806))))</f>
        <v>2.4241262869290767</v>
      </c>
      <c r="L806" s="8">
        <v>0.08650000000000001</v>
      </c>
    </row>
    <row r="807" spans="11:12" ht="15.75">
      <c r="K807" s="8">
        <f t="shared" si="14"/>
        <v>2.425579818111774</v>
      </c>
      <c r="L807" s="8">
        <v>0.08660000000000001</v>
      </c>
    </row>
    <row r="808" spans="11:12" ht="15.75">
      <c r="K808" s="8">
        <f t="shared" si="14"/>
        <v>2.4270325211638024</v>
      </c>
      <c r="L808" s="8">
        <v>0.0867</v>
      </c>
    </row>
    <row r="809" spans="11:12" ht="15.75">
      <c r="K809" s="8">
        <f t="shared" si="14"/>
        <v>2.4284843975032184</v>
      </c>
      <c r="L809" s="8">
        <v>0.0868</v>
      </c>
    </row>
    <row r="810" spans="11:12" ht="15.75">
      <c r="K810" s="8">
        <f t="shared" si="14"/>
        <v>2.4299354485440223</v>
      </c>
      <c r="L810" s="8">
        <v>0.0869</v>
      </c>
    </row>
    <row r="811" spans="11:12" ht="15.75">
      <c r="K811" s="8">
        <f t="shared" si="14"/>
        <v>2.4313856756961854</v>
      </c>
      <c r="L811" s="8">
        <v>0.08700000000000001</v>
      </c>
    </row>
    <row r="812" spans="11:12" ht="15.75">
      <c r="K812" s="8">
        <f t="shared" si="14"/>
        <v>2.4328350803656598</v>
      </c>
      <c r="L812" s="8">
        <v>0.08710000000000001</v>
      </c>
    </row>
    <row r="813" spans="11:12" ht="15.75">
      <c r="K813" s="8">
        <f t="shared" si="14"/>
        <v>2.434283663954397</v>
      </c>
      <c r="L813" s="8">
        <v>0.0872</v>
      </c>
    </row>
    <row r="814" spans="11:12" ht="15.75">
      <c r="K814" s="8">
        <f t="shared" si="14"/>
        <v>2.4357314278603637</v>
      </c>
      <c r="L814" s="8">
        <v>0.0873</v>
      </c>
    </row>
    <row r="815" spans="11:12" ht="15.75">
      <c r="K815" s="8">
        <f t="shared" si="14"/>
        <v>2.437178373477557</v>
      </c>
      <c r="L815" s="8">
        <v>0.0874</v>
      </c>
    </row>
    <row r="816" spans="11:12" ht="15.75">
      <c r="K816" s="8">
        <f t="shared" si="14"/>
        <v>2.438624502196019</v>
      </c>
      <c r="L816" s="8">
        <v>0.0875</v>
      </c>
    </row>
    <row r="817" spans="11:12" ht="15.75">
      <c r="K817" s="8">
        <f t="shared" si="14"/>
        <v>2.4400698154018574</v>
      </c>
      <c r="L817" s="8">
        <v>0.0876</v>
      </c>
    </row>
    <row r="818" spans="11:12" ht="15.75">
      <c r="K818" s="8">
        <f t="shared" si="14"/>
        <v>2.441514314477253</v>
      </c>
      <c r="L818" s="8">
        <v>0.0877</v>
      </c>
    </row>
    <row r="819" spans="11:12" ht="15.75">
      <c r="K819" s="8">
        <f t="shared" si="14"/>
        <v>2.4429580008004836</v>
      </c>
      <c r="L819" s="8">
        <v>0.0878</v>
      </c>
    </row>
    <row r="820" spans="11:12" ht="15.75">
      <c r="K820" s="8">
        <f t="shared" si="14"/>
        <v>2.4444008757459343</v>
      </c>
      <c r="L820" s="8">
        <v>0.0879</v>
      </c>
    </row>
    <row r="821" spans="11:12" ht="15.75">
      <c r="K821" s="8">
        <f t="shared" si="14"/>
        <v>2.4458429406841145</v>
      </c>
      <c r="L821" s="8">
        <v>0.08800000000000001</v>
      </c>
    </row>
    <row r="822" spans="11:12" ht="15.75">
      <c r="K822" s="8">
        <f t="shared" si="14"/>
        <v>2.447284196981672</v>
      </c>
      <c r="L822" s="8">
        <v>0.0881</v>
      </c>
    </row>
    <row r="823" spans="11:12" ht="15.75">
      <c r="K823" s="8">
        <f t="shared" si="14"/>
        <v>2.448724646001411</v>
      </c>
      <c r="L823" s="8">
        <v>0.0882</v>
      </c>
    </row>
    <row r="824" spans="11:12" ht="15.75">
      <c r="K824" s="8">
        <f t="shared" si="14"/>
        <v>2.4501642891023043</v>
      </c>
      <c r="L824" s="8">
        <v>0.0883</v>
      </c>
    </row>
    <row r="825" spans="11:12" ht="15.75">
      <c r="K825" s="8">
        <f t="shared" si="14"/>
        <v>2.45160312763951</v>
      </c>
      <c r="L825" s="8">
        <v>0.0884</v>
      </c>
    </row>
    <row r="826" spans="11:12" ht="15.75">
      <c r="K826" s="8">
        <f t="shared" si="14"/>
        <v>2.453041162964386</v>
      </c>
      <c r="L826" s="8">
        <v>0.08850000000000001</v>
      </c>
    </row>
    <row r="827" spans="11:12" ht="15.75">
      <c r="K827" s="8">
        <f t="shared" si="14"/>
        <v>2.454478396424504</v>
      </c>
      <c r="L827" s="8">
        <v>0.0886</v>
      </c>
    </row>
    <row r="828" spans="11:12" ht="15.75">
      <c r="K828" s="8">
        <f t="shared" si="14"/>
        <v>2.455914829363667</v>
      </c>
      <c r="L828" s="8">
        <v>0.0887</v>
      </c>
    </row>
    <row r="829" spans="11:12" ht="15.75">
      <c r="K829" s="8">
        <f t="shared" si="14"/>
        <v>2.457350463121923</v>
      </c>
      <c r="L829" s="8">
        <v>0.0888</v>
      </c>
    </row>
    <row r="830" spans="11:12" ht="15.75">
      <c r="K830" s="8">
        <f t="shared" si="14"/>
        <v>2.458785299035575</v>
      </c>
      <c r="L830" s="8">
        <v>0.0889</v>
      </c>
    </row>
    <row r="831" spans="11:12" ht="15.75">
      <c r="K831" s="8">
        <f t="shared" si="14"/>
        <v>2.4602193384372035</v>
      </c>
      <c r="L831" s="8">
        <v>0.08900000000000001</v>
      </c>
    </row>
    <row r="832" spans="11:12" ht="15.75">
      <c r="K832" s="8">
        <f t="shared" si="14"/>
        <v>2.4616525826556774</v>
      </c>
      <c r="L832" s="8">
        <v>0.0891</v>
      </c>
    </row>
    <row r="833" spans="11:12" ht="15.75">
      <c r="K833" s="8">
        <f t="shared" si="14"/>
        <v>2.4630850330161653</v>
      </c>
      <c r="L833" s="8">
        <v>0.0892</v>
      </c>
    </row>
    <row r="834" spans="11:12" ht="15.75">
      <c r="K834" s="8">
        <f t="shared" si="14"/>
        <v>2.4645166908401546</v>
      </c>
      <c r="L834" s="8">
        <v>0.0893</v>
      </c>
    </row>
    <row r="835" spans="11:12" ht="15.75">
      <c r="K835" s="8">
        <f t="shared" si="14"/>
        <v>2.465947557445466</v>
      </c>
      <c r="L835" s="8">
        <v>0.08940000000000001</v>
      </c>
    </row>
    <row r="836" spans="11:12" ht="15.75">
      <c r="K836" s="8">
        <f t="shared" si="14"/>
        <v>2.4673776341462625</v>
      </c>
      <c r="L836" s="8">
        <v>0.08950000000000001</v>
      </c>
    </row>
    <row r="837" spans="11:12" ht="15.75">
      <c r="K837" s="8">
        <f t="shared" si="14"/>
        <v>2.46880692225307</v>
      </c>
      <c r="L837" s="8">
        <v>0.0896</v>
      </c>
    </row>
    <row r="838" spans="11:12" ht="15.75">
      <c r="K838" s="8">
        <f t="shared" si="14"/>
        <v>2.4702354230727863</v>
      </c>
      <c r="L838" s="8">
        <v>0.0897</v>
      </c>
    </row>
    <row r="839" spans="11:12" ht="15.75">
      <c r="K839" s="8">
        <f t="shared" si="14"/>
        <v>2.4716631379086977</v>
      </c>
      <c r="L839" s="8">
        <v>0.0898</v>
      </c>
    </row>
    <row r="840" spans="11:12" ht="15.75">
      <c r="K840" s="8">
        <f t="shared" si="14"/>
        <v>2.4730900680604937</v>
      </c>
      <c r="L840" s="8">
        <v>0.08990000000000001</v>
      </c>
    </row>
    <row r="841" spans="11:12" ht="15.75">
      <c r="K841" s="8">
        <f t="shared" si="14"/>
        <v>2.474516214824278</v>
      </c>
      <c r="L841" s="8">
        <v>0.09</v>
      </c>
    </row>
    <row r="842" spans="11:12" ht="15.75">
      <c r="K842" s="8">
        <f t="shared" si="14"/>
        <v>2.4759415794925856</v>
      </c>
      <c r="L842" s="8">
        <v>0.0901</v>
      </c>
    </row>
    <row r="843" spans="11:12" ht="15.75">
      <c r="K843" s="8">
        <f t="shared" si="14"/>
        <v>2.4773661633543953</v>
      </c>
      <c r="L843" s="8">
        <v>0.0902</v>
      </c>
    </row>
    <row r="844" spans="11:12" ht="15.75">
      <c r="K844" s="8">
        <f t="shared" si="14"/>
        <v>2.478789967695141</v>
      </c>
      <c r="L844" s="8">
        <v>0.0903</v>
      </c>
    </row>
    <row r="845" spans="11:12" ht="15.75">
      <c r="K845" s="8">
        <f t="shared" si="14"/>
        <v>2.480212993796729</v>
      </c>
      <c r="L845" s="8">
        <v>0.09040000000000001</v>
      </c>
    </row>
    <row r="846" spans="11:12" ht="15.75">
      <c r="K846" s="8">
        <f t="shared" si="14"/>
        <v>2.4816352429375503</v>
      </c>
      <c r="L846" s="8">
        <v>0.09050000000000001</v>
      </c>
    </row>
    <row r="847" spans="11:12" ht="15.75">
      <c r="K847" s="8">
        <f t="shared" si="14"/>
        <v>2.4830567163924937</v>
      </c>
      <c r="L847" s="8">
        <v>0.0906</v>
      </c>
    </row>
    <row r="848" spans="11:12" ht="15.75">
      <c r="K848" s="8">
        <f t="shared" si="14"/>
        <v>2.4844774154329587</v>
      </c>
      <c r="L848" s="8">
        <v>0.0907</v>
      </c>
    </row>
    <row r="849" spans="11:12" ht="15.75">
      <c r="K849" s="8">
        <f t="shared" si="14"/>
        <v>2.48589734132687</v>
      </c>
      <c r="L849" s="8">
        <v>0.0908</v>
      </c>
    </row>
    <row r="850" spans="11:12" ht="15.75">
      <c r="K850" s="8">
        <f t="shared" si="14"/>
        <v>2.48731649533869</v>
      </c>
      <c r="L850" s="8">
        <v>0.09090000000000001</v>
      </c>
    </row>
    <row r="851" spans="11:12" ht="15.75">
      <c r="K851" s="8">
        <f t="shared" si="14"/>
        <v>2.4887348787294328</v>
      </c>
      <c r="L851" s="8">
        <v>0.091</v>
      </c>
    </row>
    <row r="852" spans="11:12" ht="15.75">
      <c r="K852" s="8">
        <f t="shared" si="14"/>
        <v>2.490152492756677</v>
      </c>
      <c r="L852" s="8">
        <v>0.0911</v>
      </c>
    </row>
    <row r="853" spans="11:12" ht="15.75">
      <c r="K853" s="8">
        <f t="shared" si="14"/>
        <v>2.491569338674579</v>
      </c>
      <c r="L853" s="8">
        <v>0.0912</v>
      </c>
    </row>
    <row r="854" spans="11:12" ht="15.75">
      <c r="K854" s="8">
        <f t="shared" si="14"/>
        <v>2.492985417733885</v>
      </c>
      <c r="L854" s="8">
        <v>0.0913</v>
      </c>
    </row>
    <row r="855" spans="11:12" ht="15.75">
      <c r="K855" s="8">
        <f t="shared" si="14"/>
        <v>2.4944007311819454</v>
      </c>
      <c r="L855" s="8">
        <v>0.09140000000000001</v>
      </c>
    </row>
    <row r="856" spans="11:12" ht="15.75">
      <c r="K856" s="8">
        <f t="shared" si="14"/>
        <v>2.4958152802627254</v>
      </c>
      <c r="L856" s="8">
        <v>0.0915</v>
      </c>
    </row>
    <row r="857" spans="11:12" ht="15.75">
      <c r="K857" s="8">
        <f t="shared" si="14"/>
        <v>2.497229066216823</v>
      </c>
      <c r="L857" s="8">
        <v>0.0916</v>
      </c>
    </row>
    <row r="858" spans="11:12" ht="15.75">
      <c r="K858" s="8">
        <f t="shared" si="14"/>
        <v>2.498642090281476</v>
      </c>
      <c r="L858" s="8">
        <v>0.0917</v>
      </c>
    </row>
    <row r="859" spans="11:12" ht="15.75">
      <c r="K859" s="8">
        <f t="shared" si="14"/>
        <v>2.5000543536905764</v>
      </c>
      <c r="L859" s="8">
        <v>0.0918</v>
      </c>
    </row>
  </sheetData>
  <sheetProtection password="CBE1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Cv factors</dc:title>
  <dc:subject/>
  <dc:creator>Pumps and Specialties</dc:creator>
  <cp:keywords/>
  <dc:description/>
  <cp:lastModifiedBy>kevin.bennett</cp:lastModifiedBy>
  <cp:lastPrinted>2000-07-19T15:06:47Z</cp:lastPrinted>
  <dcterms:created xsi:type="dcterms:W3CDTF">1998-03-04T14:11:30Z</dcterms:created>
  <dcterms:modified xsi:type="dcterms:W3CDTF">2012-12-06T21:10:43Z</dcterms:modified>
  <cp:category/>
  <cp:version/>
  <cp:contentType/>
  <cp:contentStatus/>
</cp:coreProperties>
</file>